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0" i="1"/>
  <c r="L177"/>
  <c r="L161"/>
  <c r="L104"/>
  <c r="L35"/>
  <c r="L28"/>
  <c r="L25"/>
  <c r="L9"/>
  <c r="J180"/>
  <c r="I180"/>
  <c r="H180"/>
  <c r="G180"/>
  <c r="J177"/>
  <c r="I177"/>
  <c r="H177"/>
  <c r="G177"/>
  <c r="F180"/>
  <c r="F177"/>
  <c r="J161"/>
  <c r="I161"/>
  <c r="F161"/>
  <c r="G149"/>
  <c r="F149"/>
  <c r="J149"/>
  <c r="I149"/>
  <c r="H149"/>
  <c r="J142"/>
  <c r="I142"/>
  <c r="H142"/>
  <c r="G142"/>
  <c r="F142"/>
  <c r="J130"/>
  <c r="I130"/>
  <c r="H130"/>
  <c r="G130"/>
  <c r="J120"/>
  <c r="J123"/>
  <c r="I123"/>
  <c r="H123"/>
  <c r="G123"/>
  <c r="I120"/>
  <c r="H120"/>
  <c r="G120"/>
  <c r="F123"/>
  <c r="F120"/>
  <c r="J104"/>
  <c r="I104"/>
  <c r="H104"/>
  <c r="G104"/>
  <c r="F104"/>
  <c r="J85"/>
  <c r="I85"/>
  <c r="H85"/>
  <c r="G85"/>
  <c r="J82"/>
  <c r="I82"/>
  <c r="H82"/>
  <c r="G82"/>
  <c r="F82"/>
  <c r="J73"/>
  <c r="H73"/>
  <c r="F73"/>
  <c r="J66"/>
  <c r="I66"/>
  <c r="H66"/>
  <c r="G66"/>
  <c r="F66"/>
  <c r="J47"/>
  <c r="I47"/>
  <c r="H47"/>
  <c r="G47"/>
  <c r="F47"/>
  <c r="J35"/>
  <c r="I35"/>
  <c r="H35"/>
  <c r="G35"/>
  <c r="J28"/>
  <c r="J25"/>
  <c r="I25"/>
  <c r="H25"/>
  <c r="G25"/>
  <c r="F28"/>
  <c r="F25"/>
  <c r="J16"/>
  <c r="I16"/>
  <c r="F16"/>
  <c r="J9"/>
  <c r="I9"/>
  <c r="H9"/>
  <c r="G9"/>
  <c r="F9" l="1"/>
  <c r="B195" l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L195" l="1"/>
  <c r="L100"/>
  <c r="L43"/>
  <c r="L24"/>
  <c r="H195"/>
  <c r="I195"/>
  <c r="H176"/>
  <c r="L176"/>
  <c r="I176"/>
  <c r="H157"/>
  <c r="I157"/>
  <c r="I138"/>
  <c r="H138"/>
  <c r="L138"/>
  <c r="H119"/>
  <c r="I119"/>
  <c r="G100"/>
  <c r="H100"/>
  <c r="I100"/>
  <c r="H81"/>
  <c r="G81"/>
  <c r="L81"/>
  <c r="I81"/>
  <c r="J62"/>
  <c r="G62"/>
  <c r="H62"/>
  <c r="L62"/>
  <c r="I62"/>
  <c r="F196"/>
  <c r="J43"/>
  <c r="H43"/>
  <c r="G43"/>
  <c r="I43"/>
  <c r="J24"/>
  <c r="H24"/>
  <c r="G24"/>
  <c r="I24"/>
  <c r="L196" l="1"/>
  <c r="H196"/>
  <c r="J196"/>
  <c r="I196"/>
  <c r="G196"/>
</calcChain>
</file>

<file path=xl/sharedStrings.xml><?xml version="1.0" encoding="utf-8"?>
<sst xmlns="http://schemas.openxmlformats.org/spreadsheetml/2006/main" count="299" uniqueCount="108">
  <si>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</si>
  <si>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</si>
  <si>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</si>
  <si>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</si>
  <si>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</si>
  <si>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</si>
  <si>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</si>
  <si>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</si>
  <si>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</si>
  <si>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</si>
  <si>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</si>
  <si>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</si>
  <si>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</si>
  <si>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</si>
  <si>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</si>
  <si>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</si>
  <si>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</si>
  <si>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</si>
  <si>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</si>
  <si>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</si>
  <si>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</si>
  <si>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</si>
  <si>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</si>
  <si>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</si>
  <si>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</si>
  <si>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</si>
  <si>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</si>
  <si>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</si>
  <si>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</si>
  <si>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</si>
  <si>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</si>
  <si>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</si>
  <si>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</si>
  <si>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</si>
  <si>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</si>
  <si>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</si>
  <si>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</si>
  <si>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</si>
  <si>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</si>
  <si>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Генеральный директор</t>
  </si>
  <si>
    <t>Никифорова С.Н.</t>
  </si>
  <si>
    <t>Чай с сахаром</t>
  </si>
  <si>
    <t>Мандарин</t>
  </si>
  <si>
    <t>Каша вязкая молочная овсяная</t>
  </si>
  <si>
    <t>Хлеб пшениичный/Ржаной</t>
  </si>
  <si>
    <t>Сыр твердых сортов</t>
  </si>
  <si>
    <t>Овощи в нарезке Помидор</t>
  </si>
  <si>
    <t>Рассольник</t>
  </si>
  <si>
    <t>Тефтели в соусе</t>
  </si>
  <si>
    <t>Картофель отварной в молоке</t>
  </si>
  <si>
    <t>Пшеничый</t>
  </si>
  <si>
    <t>Ржаной</t>
  </si>
  <si>
    <t>Компот из кураги</t>
  </si>
  <si>
    <t>Картофельное пюре и Курица тушеная с морковью</t>
  </si>
  <si>
    <t>Какао с молоком</t>
  </si>
  <si>
    <t>Пшеничный/Ржаной</t>
  </si>
  <si>
    <t>Свекла отварная</t>
  </si>
  <si>
    <t>Салат из морковт и яблок</t>
  </si>
  <si>
    <t>Борщ со сметаной</t>
  </si>
  <si>
    <t>Котлета рыбная (минтай) в соусе молочный</t>
  </si>
  <si>
    <t>Рис отварной</t>
  </si>
  <si>
    <t>Компот из сухофруктов</t>
  </si>
  <si>
    <t>Каша молочная манная</t>
  </si>
  <si>
    <t>Чай с сахаром и молоком</t>
  </si>
  <si>
    <t>Яйцо</t>
  </si>
  <si>
    <t>Яблоко</t>
  </si>
  <si>
    <t>Суп картофельный с макаронными изделиями</t>
  </si>
  <si>
    <t>Оладьи из печени</t>
  </si>
  <si>
    <t>Каша Перловая рассыпчатая</t>
  </si>
  <si>
    <t>Компот из вишни</t>
  </si>
  <si>
    <t>Каша молочная ячневая</t>
  </si>
  <si>
    <t>Джем из абрикосов</t>
  </si>
  <si>
    <t>Запеканка из творога</t>
  </si>
  <si>
    <t>Щи из свежей капусты со сметаной</t>
  </si>
  <si>
    <t>Макароны отварные</t>
  </si>
  <si>
    <t>Компот их свежих яблок</t>
  </si>
  <si>
    <t>Биточек из курицы в соусе</t>
  </si>
  <si>
    <t>Картофель отварной в молоке и Котлета рыбная (минтай) в соусе</t>
  </si>
  <si>
    <t>Кофейный напиток с молоком</t>
  </si>
  <si>
    <t>Свекла отварная дольками</t>
  </si>
  <si>
    <t>Суп Гороховый</t>
  </si>
  <si>
    <t>Бефстроганов из отварной говядины</t>
  </si>
  <si>
    <t>Каша гречневая</t>
  </si>
  <si>
    <t>Чай с лимоном</t>
  </si>
  <si>
    <t>Каша молочная пшенная</t>
  </si>
  <si>
    <t>Салат капуста и морковь</t>
  </si>
  <si>
    <t>Плов из отварной говядины</t>
  </si>
  <si>
    <t>Кисель витаминизированный</t>
  </si>
  <si>
    <t>Макароны с Курицой тушеной с морковью</t>
  </si>
  <si>
    <t>Овощи в нарезке Огурец</t>
  </si>
  <si>
    <t>Суп крестьянский с крупой (крупа перловая)</t>
  </si>
  <si>
    <t>Картофель отварный в молоке</t>
  </si>
  <si>
    <t>Компот из смеси сухофруктов</t>
  </si>
  <si>
    <t>Колета рыбная (треска) в соусе</t>
  </si>
  <si>
    <t>Каша молочная Гречневая</t>
  </si>
  <si>
    <t>Салат капуста с помидорами и огурцами</t>
  </si>
  <si>
    <t>Шницель из говядины и соус белый основной</t>
  </si>
  <si>
    <t>Горошница</t>
  </si>
  <si>
    <t>Пшеничный</t>
  </si>
  <si>
    <t>Компот из свежих ягод</t>
  </si>
  <si>
    <t>Каша молочная рисовая</t>
  </si>
  <si>
    <t>Суп фасолевый</t>
  </si>
  <si>
    <t>Печень говяжья по-строгановски</t>
  </si>
  <si>
    <t>Картофельное пюре</t>
  </si>
  <si>
    <t>Кисель из смородины</t>
  </si>
  <si>
    <t>Картофель отварной в молоке и Тефтели с соусом</t>
  </si>
  <si>
    <t>Рыба тушеная в томате с овощами (минтай)</t>
  </si>
  <si>
    <t>МАОУ СОШ № 4 п.Новоорск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</si>
</sst>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4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4" fontId="0" fillId="4" borderId="4" xfId="0" applyNumberFormat="1" applyFill="1" applyBorder="1" applyProtection="1">
      <protection locked="0"/>
    </xf>
    <xf numFmtId="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4" fontId="0" fillId="4" borderId="3" xfId="0" applyNumberFormat="1" applyFill="1" applyBorder="1" applyProtection="1">
      <protection locked="0"/>
    </xf>
    <xf numFmtId="4" fontId="0" fillId="4" borderId="25" xfId="0" applyNumberFormat="1" applyFill="1" applyBorder="1" applyProtection="1">
      <protection locked="0"/>
    </xf>
    <xf numFmtId="4" fontId="0" fillId="4" borderId="5" xfId="0" applyNumberFormat="1" applyFill="1" applyBorder="1" applyProtection="1">
      <protection locked="0"/>
    </xf>
    <xf numFmtId="4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 t="s">
        <v>107</v>
      </c>
      <c r="D1" s="81"/>
      <c r="E1" s="81"/>
      <c r="F1" s="12" t="s">
        <v>16</v>
      </c>
      <c r="G1" s="2" t="s">
        <v>17</v>
      </c>
      <c r="H1" s="82" t="s">
        <v>39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40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12</v>
      </c>
      <c r="I3" s="46">
        <v>10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43</v>
      </c>
      <c r="F6" s="50">
        <v>200</v>
      </c>
      <c r="G6" s="51">
        <v>8.6</v>
      </c>
      <c r="H6" s="52">
        <v>11.3</v>
      </c>
      <c r="I6" s="52">
        <v>34.299999999999997</v>
      </c>
      <c r="J6" s="52">
        <v>272.8</v>
      </c>
      <c r="K6" s="53"/>
      <c r="L6" s="39">
        <v>13.22</v>
      </c>
    </row>
    <row r="7" spans="1:12" ht="15">
      <c r="A7" s="23"/>
      <c r="B7" s="15"/>
      <c r="C7" s="11"/>
      <c r="D7" s="6"/>
      <c r="E7" s="49"/>
      <c r="F7" s="50"/>
      <c r="G7" s="51"/>
      <c r="H7" s="52"/>
      <c r="I7" s="52"/>
      <c r="J7" s="52"/>
      <c r="K7" s="53"/>
      <c r="L7" s="41"/>
    </row>
    <row r="8" spans="1:12" ht="15">
      <c r="A8" s="23"/>
      <c r="B8" s="15"/>
      <c r="C8" s="11"/>
      <c r="D8" s="7" t="s">
        <v>22</v>
      </c>
      <c r="E8" s="49" t="s">
        <v>41</v>
      </c>
      <c r="F8" s="50">
        <v>200</v>
      </c>
      <c r="G8" s="51">
        <v>0.2</v>
      </c>
      <c r="H8" s="52">
        <v>0</v>
      </c>
      <c r="I8" s="52">
        <v>6.4</v>
      </c>
      <c r="J8" s="52">
        <v>26.8</v>
      </c>
      <c r="K8" s="53"/>
      <c r="L8" s="41">
        <v>2.6</v>
      </c>
    </row>
    <row r="9" spans="1:12" ht="15.75" thickBot="1">
      <c r="A9" s="23"/>
      <c r="B9" s="15"/>
      <c r="C9" s="11"/>
      <c r="D9" s="7" t="s">
        <v>23</v>
      </c>
      <c r="E9" s="49" t="s">
        <v>44</v>
      </c>
      <c r="F9" s="50">
        <f>45+25</f>
        <v>70</v>
      </c>
      <c r="G9" s="51">
        <f>3.4+1.7</f>
        <v>5.0999999999999996</v>
      </c>
      <c r="H9" s="52">
        <f>0.7</f>
        <v>0.7</v>
      </c>
      <c r="I9" s="52">
        <f>22.1+8.4</f>
        <v>30.5</v>
      </c>
      <c r="J9" s="52">
        <f>105.5+42.7</f>
        <v>148.19999999999999</v>
      </c>
      <c r="K9" s="53"/>
      <c r="L9" s="41">
        <f>3.27+1.75</f>
        <v>5.0199999999999996</v>
      </c>
    </row>
    <row r="10" spans="1:12" ht="15">
      <c r="A10" s="23"/>
      <c r="B10" s="15"/>
      <c r="C10" s="11"/>
      <c r="D10" s="7" t="s">
        <v>24</v>
      </c>
      <c r="E10" s="54" t="s">
        <v>42</v>
      </c>
      <c r="F10" s="55">
        <v>140</v>
      </c>
      <c r="G10" s="56">
        <v>1.1000000000000001</v>
      </c>
      <c r="H10" s="57">
        <v>0.3</v>
      </c>
      <c r="I10" s="57">
        <v>10.5</v>
      </c>
      <c r="J10" s="57">
        <v>49</v>
      </c>
      <c r="K10" s="58"/>
      <c r="L10" s="41">
        <v>18.11</v>
      </c>
    </row>
    <row r="11" spans="1:12" ht="15">
      <c r="A11" s="23"/>
      <c r="B11" s="15"/>
      <c r="C11" s="11"/>
      <c r="D11" s="6"/>
      <c r="E11" s="49" t="s">
        <v>45</v>
      </c>
      <c r="F11" s="50">
        <v>15</v>
      </c>
      <c r="G11" s="51">
        <v>3.5</v>
      </c>
      <c r="H11" s="52">
        <v>4.4000000000000004</v>
      </c>
      <c r="I11" s="52">
        <v>0</v>
      </c>
      <c r="J11" s="52">
        <v>53.7</v>
      </c>
      <c r="K11" s="53"/>
      <c r="L11" s="41">
        <v>12.9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81.699999999999989</v>
      </c>
      <c r="J13" s="19">
        <f t="shared" si="0"/>
        <v>550.5</v>
      </c>
      <c r="K13" s="25"/>
      <c r="L13" s="19">
        <f t="shared" ref="L13" si="1">SUM(L6:L12)</f>
        <v>51.85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46</v>
      </c>
      <c r="F14" s="60">
        <v>60</v>
      </c>
      <c r="G14" s="61">
        <v>0.7</v>
      </c>
      <c r="H14" s="62">
        <v>0.1</v>
      </c>
      <c r="I14" s="62">
        <v>2.2999999999999998</v>
      </c>
      <c r="J14" s="62">
        <v>12.8</v>
      </c>
      <c r="K14" s="63"/>
      <c r="L14" s="41">
        <v>10.8</v>
      </c>
    </row>
    <row r="15" spans="1:12" ht="15">
      <c r="A15" s="23"/>
      <c r="B15" s="15"/>
      <c r="C15" s="11"/>
      <c r="D15" s="7" t="s">
        <v>27</v>
      </c>
      <c r="E15" s="49" t="s">
        <v>47</v>
      </c>
      <c r="F15" s="50">
        <v>200</v>
      </c>
      <c r="G15" s="51">
        <v>4.5999999999999996</v>
      </c>
      <c r="H15" s="52">
        <v>5.7</v>
      </c>
      <c r="I15" s="52">
        <v>11.6</v>
      </c>
      <c r="J15" s="52">
        <v>116.1</v>
      </c>
      <c r="K15" s="53"/>
      <c r="L15" s="41">
        <v>14.8</v>
      </c>
    </row>
    <row r="16" spans="1:12" ht="15">
      <c r="A16" s="23"/>
      <c r="B16" s="15"/>
      <c r="C16" s="11"/>
      <c r="D16" s="7" t="s">
        <v>28</v>
      </c>
      <c r="E16" s="49" t="s">
        <v>48</v>
      </c>
      <c r="F16" s="50">
        <f>90+20</f>
        <v>110</v>
      </c>
      <c r="G16" s="51">
        <v>13.5</v>
      </c>
      <c r="H16" s="52">
        <v>14</v>
      </c>
      <c r="I16" s="52">
        <f>7.3+0.9</f>
        <v>8.1999999999999993</v>
      </c>
      <c r="J16" s="52">
        <f>199.7+12.5</f>
        <v>212.2</v>
      </c>
      <c r="K16" s="53"/>
      <c r="L16" s="41">
        <v>35</v>
      </c>
    </row>
    <row r="17" spans="1:12" ht="15">
      <c r="A17" s="23"/>
      <c r="B17" s="15"/>
      <c r="C17" s="11"/>
      <c r="D17" s="7" t="s">
        <v>29</v>
      </c>
      <c r="E17" s="49" t="s">
        <v>49</v>
      </c>
      <c r="F17" s="50">
        <v>150</v>
      </c>
      <c r="G17" s="51">
        <v>4.5</v>
      </c>
      <c r="H17" s="52">
        <v>5.5</v>
      </c>
      <c r="I17" s="52">
        <v>26.5</v>
      </c>
      <c r="J17" s="52">
        <v>173.7</v>
      </c>
      <c r="K17" s="53"/>
      <c r="L17" s="41">
        <v>26.6</v>
      </c>
    </row>
    <row r="18" spans="1:12" ht="15">
      <c r="A18" s="23"/>
      <c r="B18" s="15"/>
      <c r="C18" s="11"/>
      <c r="D18" s="7" t="s">
        <v>30</v>
      </c>
      <c r="E18" s="66" t="s">
        <v>52</v>
      </c>
      <c r="F18" s="67">
        <v>200</v>
      </c>
      <c r="G18" s="68">
        <v>1</v>
      </c>
      <c r="H18" s="69">
        <v>0.1</v>
      </c>
      <c r="I18" s="69">
        <v>15.6</v>
      </c>
      <c r="J18" s="69">
        <v>66.900000000000006</v>
      </c>
      <c r="K18" s="70"/>
      <c r="L18" s="41">
        <v>15</v>
      </c>
    </row>
    <row r="19" spans="1:12" ht="15">
      <c r="A19" s="23"/>
      <c r="B19" s="15"/>
      <c r="C19" s="11"/>
      <c r="D19" s="7" t="s">
        <v>31</v>
      </c>
      <c r="E19" s="49" t="s">
        <v>50</v>
      </c>
      <c r="F19" s="50">
        <v>60</v>
      </c>
      <c r="G19" s="51">
        <v>4.5999999999999996</v>
      </c>
      <c r="H19" s="64">
        <v>0.5</v>
      </c>
      <c r="I19" s="64">
        <v>29.5</v>
      </c>
      <c r="J19" s="64">
        <v>140.6</v>
      </c>
      <c r="K19" s="65"/>
      <c r="L19" s="41">
        <v>4.2699999999999996</v>
      </c>
    </row>
    <row r="20" spans="1:12" ht="15">
      <c r="A20" s="23"/>
      <c r="B20" s="15"/>
      <c r="C20" s="11"/>
      <c r="D20" s="7" t="s">
        <v>32</v>
      </c>
      <c r="E20" s="49" t="s">
        <v>51</v>
      </c>
      <c r="F20" s="50">
        <v>30</v>
      </c>
      <c r="G20" s="51">
        <v>2</v>
      </c>
      <c r="H20" s="64">
        <v>0.4</v>
      </c>
      <c r="I20" s="64">
        <v>10</v>
      </c>
      <c r="J20" s="64">
        <v>51.2</v>
      </c>
      <c r="K20" s="65"/>
      <c r="L20" s="41">
        <v>2.11</v>
      </c>
    </row>
    <row r="21" spans="1:12" ht="15">
      <c r="A21" s="23"/>
      <c r="B21" s="15"/>
      <c r="C21" s="11"/>
      <c r="D21" s="6"/>
      <c r="E21" s="66"/>
      <c r="F21" s="67"/>
      <c r="G21" s="68"/>
      <c r="H21" s="69"/>
      <c r="I21" s="69"/>
      <c r="J21" s="69"/>
      <c r="K21" s="70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30.9</v>
      </c>
      <c r="H23" s="19">
        <f t="shared" si="2"/>
        <v>26.3</v>
      </c>
      <c r="I23" s="19">
        <f t="shared" si="2"/>
        <v>103.69999999999999</v>
      </c>
      <c r="J23" s="19">
        <f t="shared" si="2"/>
        <v>773.5</v>
      </c>
      <c r="K23" s="25"/>
      <c r="L23" s="19">
        <f t="shared" ref="L23" si="3">SUM(L14:L22)</f>
        <v>108.58</v>
      </c>
    </row>
    <row r="24" spans="1:12" ht="15.75" thickBot="1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1435</v>
      </c>
      <c r="G24" s="32">
        <f t="shared" ref="G24:J24" si="4">G13+G23</f>
        <v>49.4</v>
      </c>
      <c r="H24" s="32">
        <f t="shared" si="4"/>
        <v>43</v>
      </c>
      <c r="I24" s="32">
        <f t="shared" si="4"/>
        <v>185.39999999999998</v>
      </c>
      <c r="J24" s="32">
        <f t="shared" si="4"/>
        <v>1324</v>
      </c>
      <c r="K24" s="32"/>
      <c r="L24" s="32">
        <f t="shared" ref="L24" si="5">L13+L23</f>
        <v>160.43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53</v>
      </c>
      <c r="F25" s="71">
        <f>250</f>
        <v>250</v>
      </c>
      <c r="G25" s="56">
        <f>3.1+14.1</f>
        <v>17.2</v>
      </c>
      <c r="H25" s="57">
        <f>5.3+5.8</f>
        <v>11.1</v>
      </c>
      <c r="I25" s="57">
        <f>19.8+4.4</f>
        <v>24.200000000000003</v>
      </c>
      <c r="J25" s="57">
        <f>139.4+126.4</f>
        <v>265.8</v>
      </c>
      <c r="K25" s="58"/>
      <c r="L25" s="39">
        <f>25.8+35.5</f>
        <v>61.3</v>
      </c>
    </row>
    <row r="26" spans="1:12" ht="15">
      <c r="A26" s="14"/>
      <c r="B26" s="15"/>
      <c r="C26" s="11"/>
      <c r="D26" s="6"/>
      <c r="E26" s="49"/>
      <c r="F26" s="50"/>
      <c r="G26" s="51"/>
      <c r="H26" s="52"/>
      <c r="I26" s="52"/>
      <c r="J26" s="52"/>
      <c r="K26" s="53"/>
      <c r="L26" s="41"/>
    </row>
    <row r="27" spans="1:12" ht="15">
      <c r="A27" s="14"/>
      <c r="B27" s="15"/>
      <c r="C27" s="11"/>
      <c r="D27" s="7" t="s">
        <v>22</v>
      </c>
      <c r="E27" s="49" t="s">
        <v>54</v>
      </c>
      <c r="F27" s="50">
        <v>200</v>
      </c>
      <c r="G27" s="51">
        <v>4.7</v>
      </c>
      <c r="H27" s="52">
        <v>3.5</v>
      </c>
      <c r="I27" s="52">
        <v>12.5</v>
      </c>
      <c r="J27" s="52">
        <v>100.4</v>
      </c>
      <c r="K27" s="53"/>
      <c r="L27" s="41">
        <v>9.14</v>
      </c>
    </row>
    <row r="28" spans="1:12" ht="15.75" thickBot="1">
      <c r="A28" s="14"/>
      <c r="B28" s="15"/>
      <c r="C28" s="11"/>
      <c r="D28" s="7" t="s">
        <v>23</v>
      </c>
      <c r="E28" s="72" t="s">
        <v>55</v>
      </c>
      <c r="F28" s="73">
        <f>25+15</f>
        <v>40</v>
      </c>
      <c r="G28" s="74">
        <v>2.9</v>
      </c>
      <c r="H28" s="75">
        <v>0.4</v>
      </c>
      <c r="I28" s="75">
        <v>17.3</v>
      </c>
      <c r="J28" s="75">
        <f>58.6+25.6</f>
        <v>84.2</v>
      </c>
      <c r="K28" s="76"/>
      <c r="L28" s="41">
        <f>1.82+1.05</f>
        <v>2.87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9" t="s">
        <v>56</v>
      </c>
      <c r="F30" s="50">
        <v>60</v>
      </c>
      <c r="G30" s="51">
        <v>0.9</v>
      </c>
      <c r="H30" s="52">
        <v>0.1</v>
      </c>
      <c r="I30" s="52">
        <v>5.2</v>
      </c>
      <c r="J30" s="52">
        <v>25.2</v>
      </c>
      <c r="K30" s="53"/>
      <c r="L30" s="41">
        <v>2.5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25.699999999999996</v>
      </c>
      <c r="H32" s="19">
        <f t="shared" ref="H32" si="7">SUM(H25:H31)</f>
        <v>15.1</v>
      </c>
      <c r="I32" s="19">
        <f t="shared" ref="I32" si="8">SUM(I25:I31)</f>
        <v>59.2</v>
      </c>
      <c r="J32" s="19">
        <f t="shared" ref="J32:L32" si="9">SUM(J25:J31)</f>
        <v>475.6</v>
      </c>
      <c r="K32" s="25"/>
      <c r="L32" s="19">
        <f t="shared" si="9"/>
        <v>75.81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57</v>
      </c>
      <c r="F33" s="60">
        <v>60</v>
      </c>
      <c r="G33" s="61">
        <v>0.5</v>
      </c>
      <c r="H33" s="62">
        <v>6.1</v>
      </c>
      <c r="I33" s="62">
        <v>4.3</v>
      </c>
      <c r="J33" s="62">
        <v>74.3</v>
      </c>
      <c r="K33" s="63"/>
      <c r="L33" s="41">
        <v>11.6</v>
      </c>
    </row>
    <row r="34" spans="1:12" ht="15">
      <c r="A34" s="14"/>
      <c r="B34" s="15"/>
      <c r="C34" s="11"/>
      <c r="D34" s="7" t="s">
        <v>27</v>
      </c>
      <c r="E34" s="49" t="s">
        <v>58</v>
      </c>
      <c r="F34" s="50">
        <v>200</v>
      </c>
      <c r="G34" s="51">
        <v>4.7</v>
      </c>
      <c r="H34" s="52">
        <v>5.7</v>
      </c>
      <c r="I34" s="52">
        <v>10.1</v>
      </c>
      <c r="J34" s="52">
        <v>110.4</v>
      </c>
      <c r="K34" s="53"/>
      <c r="L34" s="41">
        <v>11.84</v>
      </c>
    </row>
    <row r="35" spans="1:12" ht="15">
      <c r="A35" s="14"/>
      <c r="B35" s="15"/>
      <c r="C35" s="11"/>
      <c r="D35" s="7" t="s">
        <v>28</v>
      </c>
      <c r="E35" s="49" t="s">
        <v>59</v>
      </c>
      <c r="F35" s="50">
        <v>120</v>
      </c>
      <c r="G35" s="51">
        <f>12.8+0.7</f>
        <v>13.5</v>
      </c>
      <c r="H35" s="52">
        <f>4.1+1.5</f>
        <v>5.6</v>
      </c>
      <c r="I35" s="52">
        <f>6.1+1.9</f>
        <v>8</v>
      </c>
      <c r="J35" s="52">
        <f>112.3+23.8</f>
        <v>136.1</v>
      </c>
      <c r="K35" s="53"/>
      <c r="L35" s="41">
        <f>20.8+2.3</f>
        <v>23.1</v>
      </c>
    </row>
    <row r="36" spans="1:12" ht="15">
      <c r="A36" s="14"/>
      <c r="B36" s="15"/>
      <c r="C36" s="11"/>
      <c r="D36" s="7" t="s">
        <v>29</v>
      </c>
      <c r="E36" s="49" t="s">
        <v>60</v>
      </c>
      <c r="F36" s="50">
        <v>150</v>
      </c>
      <c r="G36" s="51">
        <v>3.6</v>
      </c>
      <c r="H36" s="52">
        <v>4.8</v>
      </c>
      <c r="I36" s="52">
        <v>36.4</v>
      </c>
      <c r="J36" s="52">
        <v>203.5</v>
      </c>
      <c r="K36" s="53"/>
      <c r="L36" s="41">
        <v>13.4</v>
      </c>
    </row>
    <row r="37" spans="1:12" ht="15">
      <c r="A37" s="14"/>
      <c r="B37" s="15"/>
      <c r="C37" s="11"/>
      <c r="D37" s="7" t="s">
        <v>30</v>
      </c>
      <c r="E37" s="66" t="s">
        <v>61</v>
      </c>
      <c r="F37" s="67">
        <v>200</v>
      </c>
      <c r="G37" s="68">
        <v>0.5</v>
      </c>
      <c r="H37" s="77">
        <v>0</v>
      </c>
      <c r="I37" s="77">
        <v>19.8</v>
      </c>
      <c r="J37" s="77">
        <v>81</v>
      </c>
      <c r="K37" s="78"/>
      <c r="L37" s="41">
        <v>7.84</v>
      </c>
    </row>
    <row r="38" spans="1:12" ht="15">
      <c r="A38" s="14"/>
      <c r="B38" s="15"/>
      <c r="C38" s="11"/>
      <c r="D38" s="7" t="s">
        <v>31</v>
      </c>
      <c r="E38" s="49" t="s">
        <v>50</v>
      </c>
      <c r="F38" s="50">
        <v>60</v>
      </c>
      <c r="G38" s="51">
        <v>4.5999999999999996</v>
      </c>
      <c r="H38" s="64">
        <v>0.5</v>
      </c>
      <c r="I38" s="64">
        <v>29.5</v>
      </c>
      <c r="J38" s="64">
        <v>140.6</v>
      </c>
      <c r="K38" s="65"/>
      <c r="L38" s="41">
        <v>4.2699999999999996</v>
      </c>
    </row>
    <row r="39" spans="1:12" ht="15">
      <c r="A39" s="14"/>
      <c r="B39" s="15"/>
      <c r="C39" s="11"/>
      <c r="D39" s="7" t="s">
        <v>32</v>
      </c>
      <c r="E39" s="49" t="s">
        <v>51</v>
      </c>
      <c r="F39" s="50">
        <v>30</v>
      </c>
      <c r="G39" s="51">
        <v>2</v>
      </c>
      <c r="H39" s="64">
        <v>0.4</v>
      </c>
      <c r="I39" s="64">
        <v>10</v>
      </c>
      <c r="J39" s="64">
        <v>51.2</v>
      </c>
      <c r="K39" s="65"/>
      <c r="L39" s="41">
        <v>2.11</v>
      </c>
    </row>
    <row r="40" spans="1:12" ht="15">
      <c r="A40" s="14"/>
      <c r="B40" s="15"/>
      <c r="C40" s="11"/>
      <c r="D40" s="6"/>
      <c r="E40" s="66"/>
      <c r="F40" s="67"/>
      <c r="G40" s="68"/>
      <c r="H40" s="77"/>
      <c r="I40" s="77"/>
      <c r="J40" s="77"/>
      <c r="K40" s="78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29.4</v>
      </c>
      <c r="H42" s="19">
        <f t="shared" ref="H42" si="11">SUM(H33:H41)</f>
        <v>23.099999999999998</v>
      </c>
      <c r="I42" s="19">
        <f t="shared" ref="I42" si="12">SUM(I33:I41)</f>
        <v>118.1</v>
      </c>
      <c r="J42" s="19">
        <f t="shared" ref="J42:L42" si="13">SUM(J33:J41)</f>
        <v>797.1</v>
      </c>
      <c r="K42" s="25"/>
      <c r="L42" s="19">
        <f t="shared" si="13"/>
        <v>74.16</v>
      </c>
    </row>
    <row r="43" spans="1:12" ht="15.75" customHeight="1" thickBo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1370</v>
      </c>
      <c r="G43" s="32">
        <f t="shared" ref="G43" si="14">G32+G42</f>
        <v>55.099999999999994</v>
      </c>
      <c r="H43" s="32">
        <f t="shared" ref="H43" si="15">H32+H42</f>
        <v>38.199999999999996</v>
      </c>
      <c r="I43" s="32">
        <f t="shared" ref="I43" si="16">I32+I42</f>
        <v>177.3</v>
      </c>
      <c r="J43" s="32">
        <f t="shared" ref="J43:L43" si="17">J32+J42</f>
        <v>1272.7</v>
      </c>
      <c r="K43" s="32"/>
      <c r="L43" s="32">
        <f t="shared" si="17"/>
        <v>149.97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9" t="s">
        <v>62</v>
      </c>
      <c r="F44" s="71">
        <v>150</v>
      </c>
      <c r="G44" s="56">
        <v>4</v>
      </c>
      <c r="H44" s="57">
        <v>4.3</v>
      </c>
      <c r="I44" s="57">
        <v>19</v>
      </c>
      <c r="J44" s="57">
        <v>130.69999999999999</v>
      </c>
      <c r="K44" s="58"/>
      <c r="L44" s="39">
        <v>20.87</v>
      </c>
    </row>
    <row r="45" spans="1:12" ht="15">
      <c r="A45" s="23"/>
      <c r="B45" s="15"/>
      <c r="C45" s="11"/>
      <c r="D45" s="6"/>
      <c r="E45" s="49"/>
      <c r="F45" s="50"/>
      <c r="G45" s="51"/>
      <c r="H45" s="52"/>
      <c r="I45" s="52"/>
      <c r="J45" s="52"/>
      <c r="K45" s="53"/>
      <c r="L45" s="41"/>
    </row>
    <row r="46" spans="1:12" ht="15">
      <c r="A46" s="23"/>
      <c r="B46" s="15"/>
      <c r="C46" s="11"/>
      <c r="D46" s="7" t="s">
        <v>22</v>
      </c>
      <c r="E46" s="49" t="s">
        <v>63</v>
      </c>
      <c r="F46" s="50">
        <v>200</v>
      </c>
      <c r="G46" s="51">
        <v>1.6</v>
      </c>
      <c r="H46" s="52">
        <v>1.1000000000000001</v>
      </c>
      <c r="I46" s="52">
        <v>8.6</v>
      </c>
      <c r="J46" s="52">
        <v>50.9</v>
      </c>
      <c r="K46" s="53"/>
      <c r="L46" s="41">
        <v>2.6</v>
      </c>
    </row>
    <row r="47" spans="1:12" ht="15.75" thickBot="1">
      <c r="A47" s="23"/>
      <c r="B47" s="15"/>
      <c r="C47" s="11"/>
      <c r="D47" s="7" t="s">
        <v>23</v>
      </c>
      <c r="E47" s="49" t="s">
        <v>55</v>
      </c>
      <c r="F47" s="50">
        <f>25+45</f>
        <v>70</v>
      </c>
      <c r="G47" s="51">
        <f>3.4+1.7</f>
        <v>5.0999999999999996</v>
      </c>
      <c r="H47" s="52">
        <f>0.4+0.3</f>
        <v>0.7</v>
      </c>
      <c r="I47" s="52">
        <f>22.1+8.4</f>
        <v>30.5</v>
      </c>
      <c r="J47" s="52">
        <f>105.5+42.7</f>
        <v>148.19999999999999</v>
      </c>
      <c r="K47" s="53"/>
      <c r="L47" s="41">
        <v>5.0199999999999996</v>
      </c>
    </row>
    <row r="48" spans="1:12" ht="15.75" thickBot="1">
      <c r="A48" s="23"/>
      <c r="B48" s="15"/>
      <c r="C48" s="11"/>
      <c r="D48" s="7" t="s">
        <v>24</v>
      </c>
      <c r="E48" s="72" t="s">
        <v>65</v>
      </c>
      <c r="F48" s="55">
        <v>120</v>
      </c>
      <c r="G48" s="56">
        <v>0.5</v>
      </c>
      <c r="H48" s="57">
        <v>0.5</v>
      </c>
      <c r="I48" s="57">
        <v>11.8</v>
      </c>
      <c r="J48" s="57">
        <v>53.3</v>
      </c>
      <c r="K48" s="58"/>
      <c r="L48" s="41">
        <v>20</v>
      </c>
    </row>
    <row r="49" spans="1:12" ht="15">
      <c r="A49" s="23"/>
      <c r="B49" s="15"/>
      <c r="C49" s="11"/>
      <c r="D49" s="6"/>
      <c r="E49" s="49" t="s">
        <v>64</v>
      </c>
      <c r="F49" s="50">
        <v>80</v>
      </c>
      <c r="G49" s="51">
        <v>9.6</v>
      </c>
      <c r="H49" s="52">
        <v>8.1</v>
      </c>
      <c r="I49" s="52">
        <v>0.5</v>
      </c>
      <c r="J49" s="52">
        <v>113.1</v>
      </c>
      <c r="K49" s="53"/>
      <c r="L49" s="41">
        <v>16.399999999999999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20.799999999999997</v>
      </c>
      <c r="H51" s="19">
        <f t="shared" ref="H51" si="19">SUM(H44:H50)</f>
        <v>14.7</v>
      </c>
      <c r="I51" s="19">
        <f t="shared" ref="I51" si="20">SUM(I44:I50)</f>
        <v>70.400000000000006</v>
      </c>
      <c r="J51" s="19">
        <f t="shared" ref="J51:L51" si="21">SUM(J44:J50)</f>
        <v>496.19999999999993</v>
      </c>
      <c r="K51" s="25"/>
      <c r="L51" s="19">
        <f t="shared" si="21"/>
        <v>64.89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9" t="s">
        <v>66</v>
      </c>
      <c r="F53" s="50">
        <v>250</v>
      </c>
      <c r="G53" s="51">
        <v>6.5</v>
      </c>
      <c r="H53" s="52">
        <v>3.5</v>
      </c>
      <c r="I53" s="52">
        <v>23.1</v>
      </c>
      <c r="J53" s="52">
        <v>149.5</v>
      </c>
      <c r="K53" s="53"/>
      <c r="L53" s="41">
        <v>16.25</v>
      </c>
    </row>
    <row r="54" spans="1:12" ht="15">
      <c r="A54" s="23"/>
      <c r="B54" s="15"/>
      <c r="C54" s="11"/>
      <c r="D54" s="7" t="s">
        <v>28</v>
      </c>
      <c r="E54" s="49" t="s">
        <v>67</v>
      </c>
      <c r="F54" s="50">
        <v>90</v>
      </c>
      <c r="G54" s="51">
        <v>15.7</v>
      </c>
      <c r="H54" s="52">
        <v>10.199999999999999</v>
      </c>
      <c r="I54" s="52">
        <v>14</v>
      </c>
      <c r="J54" s="52">
        <v>210.9</v>
      </c>
      <c r="K54" s="53"/>
      <c r="L54" s="41">
        <v>30.4</v>
      </c>
    </row>
    <row r="55" spans="1:12" ht="15">
      <c r="A55" s="23"/>
      <c r="B55" s="15"/>
      <c r="C55" s="11"/>
      <c r="D55" s="7" t="s">
        <v>29</v>
      </c>
      <c r="E55" s="49" t="s">
        <v>68</v>
      </c>
      <c r="F55" s="50">
        <v>150</v>
      </c>
      <c r="G55" s="51">
        <v>4.4000000000000004</v>
      </c>
      <c r="H55" s="52">
        <v>5.3</v>
      </c>
      <c r="I55" s="52">
        <v>30.5</v>
      </c>
      <c r="J55" s="52">
        <v>187.1</v>
      </c>
      <c r="K55" s="53"/>
      <c r="L55" s="41">
        <v>11.5</v>
      </c>
    </row>
    <row r="56" spans="1:12" ht="15">
      <c r="A56" s="23"/>
      <c r="B56" s="15"/>
      <c r="C56" s="11"/>
      <c r="D56" s="7" t="s">
        <v>30</v>
      </c>
      <c r="E56" s="66" t="s">
        <v>69</v>
      </c>
      <c r="F56" s="67">
        <v>200</v>
      </c>
      <c r="G56" s="68">
        <v>0.3</v>
      </c>
      <c r="H56" s="77">
        <v>0.1</v>
      </c>
      <c r="I56" s="77">
        <v>10.199999999999999</v>
      </c>
      <c r="J56" s="77">
        <v>42.8</v>
      </c>
      <c r="K56" s="78"/>
      <c r="L56" s="41">
        <v>6.74</v>
      </c>
    </row>
    <row r="57" spans="1:12" ht="15">
      <c r="A57" s="23"/>
      <c r="B57" s="15"/>
      <c r="C57" s="11"/>
      <c r="D57" s="7" t="s">
        <v>31</v>
      </c>
      <c r="E57" s="49" t="s">
        <v>50</v>
      </c>
      <c r="F57" s="50">
        <v>60</v>
      </c>
      <c r="G57" s="51">
        <v>4.5999999999999996</v>
      </c>
      <c r="H57" s="64">
        <v>0.5</v>
      </c>
      <c r="I57" s="64">
        <v>29.5</v>
      </c>
      <c r="J57" s="64">
        <v>140.6</v>
      </c>
      <c r="K57" s="65"/>
      <c r="L57" s="41">
        <v>4.2699999999999996</v>
      </c>
    </row>
    <row r="58" spans="1:12" ht="15">
      <c r="A58" s="23"/>
      <c r="B58" s="15"/>
      <c r="C58" s="11"/>
      <c r="D58" s="7" t="s">
        <v>32</v>
      </c>
      <c r="E58" s="49" t="s">
        <v>51</v>
      </c>
      <c r="F58" s="50">
        <v>30</v>
      </c>
      <c r="G58" s="51">
        <v>2</v>
      </c>
      <c r="H58" s="64">
        <v>0.4</v>
      </c>
      <c r="I58" s="64">
        <v>10</v>
      </c>
      <c r="J58" s="64">
        <v>51.2</v>
      </c>
      <c r="K58" s="65"/>
      <c r="L58" s="41">
        <v>2.11</v>
      </c>
    </row>
    <row r="59" spans="1:12" ht="15">
      <c r="A59" s="23"/>
      <c r="B59" s="15"/>
      <c r="C59" s="11"/>
      <c r="D59" s="6"/>
      <c r="E59" s="66"/>
      <c r="F59" s="67"/>
      <c r="G59" s="68"/>
      <c r="H59" s="77"/>
      <c r="I59" s="77"/>
      <c r="J59" s="77"/>
      <c r="K59" s="78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33.5</v>
      </c>
      <c r="H61" s="19">
        <f t="shared" ref="H61" si="23">SUM(H52:H60)</f>
        <v>20</v>
      </c>
      <c r="I61" s="19">
        <f t="shared" ref="I61" si="24">SUM(I52:I60)</f>
        <v>117.3</v>
      </c>
      <c r="J61" s="19">
        <f t="shared" ref="J61:L61" si="25">SUM(J52:J60)</f>
        <v>782.1</v>
      </c>
      <c r="K61" s="25"/>
      <c r="L61" s="19">
        <f t="shared" si="25"/>
        <v>71.27</v>
      </c>
    </row>
    <row r="62" spans="1:12" ht="15.75" customHeight="1" thickBo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1400</v>
      </c>
      <c r="G62" s="32">
        <f t="shared" ref="G62" si="26">G51+G61</f>
        <v>54.3</v>
      </c>
      <c r="H62" s="32">
        <f t="shared" ref="H62" si="27">H51+H61</f>
        <v>34.700000000000003</v>
      </c>
      <c r="I62" s="32">
        <f t="shared" ref="I62" si="28">I51+I61</f>
        <v>187.7</v>
      </c>
      <c r="J62" s="32">
        <f t="shared" ref="J62:L62" si="29">J51+J61</f>
        <v>1278.3</v>
      </c>
      <c r="K62" s="32"/>
      <c r="L62" s="32">
        <f t="shared" si="29"/>
        <v>136.16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70</v>
      </c>
      <c r="F63" s="50">
        <v>200</v>
      </c>
      <c r="G63" s="51">
        <v>7.2</v>
      </c>
      <c r="H63" s="52">
        <v>9.3000000000000007</v>
      </c>
      <c r="I63" s="52">
        <v>34.1</v>
      </c>
      <c r="J63" s="52">
        <v>249</v>
      </c>
      <c r="K63" s="53"/>
      <c r="L63" s="39">
        <v>14.74</v>
      </c>
    </row>
    <row r="64" spans="1:12" ht="15">
      <c r="A64" s="23"/>
      <c r="B64" s="15"/>
      <c r="C64" s="11"/>
      <c r="D64" s="6"/>
      <c r="E64" s="49"/>
      <c r="F64" s="50"/>
      <c r="G64" s="51"/>
      <c r="H64" s="52"/>
      <c r="I64" s="52"/>
      <c r="J64" s="52"/>
      <c r="K64" s="53"/>
      <c r="L64" s="41"/>
    </row>
    <row r="65" spans="1:12" ht="15">
      <c r="A65" s="23"/>
      <c r="B65" s="15"/>
      <c r="C65" s="11"/>
      <c r="D65" s="7" t="s">
        <v>22</v>
      </c>
      <c r="E65" s="49" t="s">
        <v>41</v>
      </c>
      <c r="F65" s="50">
        <v>200</v>
      </c>
      <c r="G65" s="51">
        <v>0.2</v>
      </c>
      <c r="H65" s="52">
        <v>0</v>
      </c>
      <c r="I65" s="52">
        <v>6.4</v>
      </c>
      <c r="J65" s="52">
        <v>26.8</v>
      </c>
      <c r="K65" s="53"/>
      <c r="L65" s="41">
        <v>2.6</v>
      </c>
    </row>
    <row r="66" spans="1:12" ht="15">
      <c r="A66" s="23"/>
      <c r="B66" s="15"/>
      <c r="C66" s="11"/>
      <c r="D66" s="7" t="s">
        <v>23</v>
      </c>
      <c r="E66" s="49" t="s">
        <v>55</v>
      </c>
      <c r="F66" s="50">
        <f>45+25</f>
        <v>70</v>
      </c>
      <c r="G66" s="51">
        <f>3.4+1.7</f>
        <v>5.0999999999999996</v>
      </c>
      <c r="H66" s="52">
        <f>0.4+0.3</f>
        <v>0.7</v>
      </c>
      <c r="I66" s="52">
        <f>22.1+8.4</f>
        <v>30.5</v>
      </c>
      <c r="J66" s="52">
        <f>105.5+42.7</f>
        <v>148.19999999999999</v>
      </c>
      <c r="K66" s="53"/>
      <c r="L66" s="41">
        <v>5.0199999999999996</v>
      </c>
    </row>
    <row r="67" spans="1:12" ht="15">
      <c r="A67" s="23"/>
      <c r="B67" s="15"/>
      <c r="C67" s="11"/>
      <c r="D67" s="7" t="s">
        <v>24</v>
      </c>
      <c r="E67" s="66"/>
      <c r="F67" s="60"/>
      <c r="G67" s="61"/>
      <c r="H67" s="62"/>
      <c r="I67" s="62"/>
      <c r="J67" s="62"/>
      <c r="K67" s="63"/>
      <c r="L67" s="41"/>
    </row>
    <row r="68" spans="1:12" ht="15">
      <c r="A68" s="23"/>
      <c r="B68" s="15"/>
      <c r="C68" s="11"/>
      <c r="D68" s="6"/>
      <c r="E68" s="66" t="s">
        <v>72</v>
      </c>
      <c r="F68" s="60">
        <v>75</v>
      </c>
      <c r="G68" s="61">
        <v>14.8</v>
      </c>
      <c r="H68" s="62">
        <v>5.3</v>
      </c>
      <c r="I68" s="62">
        <v>10.8</v>
      </c>
      <c r="J68" s="62">
        <v>150.6</v>
      </c>
      <c r="K68" s="63"/>
      <c r="L68" s="41">
        <v>17.7</v>
      </c>
    </row>
    <row r="69" spans="1:12" ht="15">
      <c r="A69" s="23"/>
      <c r="B69" s="15"/>
      <c r="C69" s="11"/>
      <c r="D69" s="6"/>
      <c r="E69" s="49" t="s">
        <v>71</v>
      </c>
      <c r="F69" s="50">
        <v>10</v>
      </c>
      <c r="G69" s="51">
        <v>0.1</v>
      </c>
      <c r="H69" s="52">
        <v>0</v>
      </c>
      <c r="I69" s="52">
        <v>7.2</v>
      </c>
      <c r="J69" s="52">
        <v>29</v>
      </c>
      <c r="K69" s="53"/>
      <c r="L69" s="41">
        <v>2.2999999999999998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27.400000000000002</v>
      </c>
      <c r="H70" s="19">
        <f t="shared" ref="H70" si="31">SUM(H63:H69)</f>
        <v>15.3</v>
      </c>
      <c r="I70" s="19">
        <f t="shared" ref="I70" si="32">SUM(I63:I69)</f>
        <v>89</v>
      </c>
      <c r="J70" s="19">
        <f t="shared" ref="J70:L70" si="33">SUM(J63:J69)</f>
        <v>603.6</v>
      </c>
      <c r="K70" s="25"/>
      <c r="L70" s="19">
        <f t="shared" si="33"/>
        <v>42.36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46</v>
      </c>
      <c r="F71" s="60">
        <v>60</v>
      </c>
      <c r="G71" s="61">
        <v>0.7</v>
      </c>
      <c r="H71" s="62">
        <v>0.1</v>
      </c>
      <c r="I71" s="62">
        <v>2.2999999999999998</v>
      </c>
      <c r="J71" s="62">
        <v>12.8</v>
      </c>
      <c r="K71" s="63"/>
      <c r="L71" s="41">
        <v>10.8</v>
      </c>
    </row>
    <row r="72" spans="1:12" ht="15">
      <c r="A72" s="23"/>
      <c r="B72" s="15"/>
      <c r="C72" s="11"/>
      <c r="D72" s="7" t="s">
        <v>27</v>
      </c>
      <c r="E72" s="49" t="s">
        <v>73</v>
      </c>
      <c r="F72" s="50">
        <v>200</v>
      </c>
      <c r="G72" s="51">
        <v>4.7</v>
      </c>
      <c r="H72" s="52">
        <v>5.6</v>
      </c>
      <c r="I72" s="52">
        <v>5.7</v>
      </c>
      <c r="J72" s="52">
        <v>92.2</v>
      </c>
      <c r="K72" s="53"/>
      <c r="L72" s="41">
        <v>12.48</v>
      </c>
    </row>
    <row r="73" spans="1:12" ht="15">
      <c r="A73" s="23"/>
      <c r="B73" s="15"/>
      <c r="C73" s="11"/>
      <c r="D73" s="7" t="s">
        <v>28</v>
      </c>
      <c r="E73" s="49" t="s">
        <v>76</v>
      </c>
      <c r="F73" s="50">
        <f>90+20</f>
        <v>110</v>
      </c>
      <c r="G73" s="51">
        <v>17.7</v>
      </c>
      <c r="H73" s="52">
        <f>3.9+0.8</f>
        <v>4.7</v>
      </c>
      <c r="I73" s="52">
        <v>12.9</v>
      </c>
      <c r="J73" s="52">
        <f>151.8+12.5</f>
        <v>164.3</v>
      </c>
      <c r="K73" s="53"/>
      <c r="L73" s="41">
        <v>36.520000000000003</v>
      </c>
    </row>
    <row r="74" spans="1:12" ht="15">
      <c r="A74" s="23"/>
      <c r="B74" s="15"/>
      <c r="C74" s="11"/>
      <c r="D74" s="7" t="s">
        <v>29</v>
      </c>
      <c r="E74" s="49" t="s">
        <v>74</v>
      </c>
      <c r="F74" s="50">
        <v>150</v>
      </c>
      <c r="G74" s="51">
        <v>5.3</v>
      </c>
      <c r="H74" s="52">
        <v>4.9000000000000004</v>
      </c>
      <c r="I74" s="52">
        <v>32.799999999999997</v>
      </c>
      <c r="J74" s="52">
        <v>196.8</v>
      </c>
      <c r="K74" s="53"/>
      <c r="L74" s="41">
        <v>13.5</v>
      </c>
    </row>
    <row r="75" spans="1:12" ht="15">
      <c r="A75" s="23"/>
      <c r="B75" s="15"/>
      <c r="C75" s="11"/>
      <c r="D75" s="7" t="s">
        <v>30</v>
      </c>
      <c r="E75" s="49" t="s">
        <v>75</v>
      </c>
      <c r="F75" s="50">
        <v>200</v>
      </c>
      <c r="G75" s="51">
        <v>0.2</v>
      </c>
      <c r="H75" s="52">
        <v>0.1</v>
      </c>
      <c r="I75" s="52">
        <v>9.9</v>
      </c>
      <c r="J75" s="52">
        <v>41.6</v>
      </c>
      <c r="K75" s="53"/>
      <c r="L75" s="41">
        <v>6.74</v>
      </c>
    </row>
    <row r="76" spans="1:12" ht="15">
      <c r="A76" s="23"/>
      <c r="B76" s="15"/>
      <c r="C76" s="11"/>
      <c r="D76" s="7" t="s">
        <v>31</v>
      </c>
      <c r="E76" s="49" t="s">
        <v>50</v>
      </c>
      <c r="F76" s="50">
        <v>60</v>
      </c>
      <c r="G76" s="51">
        <v>4.5999999999999996</v>
      </c>
      <c r="H76" s="52">
        <v>0.5</v>
      </c>
      <c r="I76" s="52">
        <v>29.5</v>
      </c>
      <c r="J76" s="52">
        <v>140.6</v>
      </c>
      <c r="K76" s="53"/>
      <c r="L76" s="41">
        <v>4.2699999999999996</v>
      </c>
    </row>
    <row r="77" spans="1:12" ht="15">
      <c r="A77" s="23"/>
      <c r="B77" s="15"/>
      <c r="C77" s="11"/>
      <c r="D77" s="7" t="s">
        <v>32</v>
      </c>
      <c r="E77" s="49" t="s">
        <v>51</v>
      </c>
      <c r="F77" s="50">
        <v>35</v>
      </c>
      <c r="G77" s="51">
        <v>2.2999999999999998</v>
      </c>
      <c r="H77" s="52">
        <v>0.4</v>
      </c>
      <c r="I77" s="52">
        <v>11.7</v>
      </c>
      <c r="J77" s="52">
        <v>59.8</v>
      </c>
      <c r="K77" s="53"/>
      <c r="L77" s="41">
        <v>2.46</v>
      </c>
    </row>
    <row r="78" spans="1:12" ht="15">
      <c r="A78" s="23"/>
      <c r="B78" s="15"/>
      <c r="C78" s="11"/>
      <c r="D78" s="6"/>
      <c r="E78" s="49"/>
      <c r="F78" s="50"/>
      <c r="G78" s="51"/>
      <c r="H78" s="52"/>
      <c r="I78" s="52"/>
      <c r="J78" s="52"/>
      <c r="K78" s="53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35.5</v>
      </c>
      <c r="H80" s="19">
        <f t="shared" ref="H80" si="35">SUM(H71:H79)</f>
        <v>16.299999999999997</v>
      </c>
      <c r="I80" s="19">
        <f t="shared" ref="I80" si="36">SUM(I71:I79)</f>
        <v>104.8</v>
      </c>
      <c r="J80" s="19">
        <f t="shared" ref="J80:L80" si="37">SUM(J71:J79)</f>
        <v>708.1</v>
      </c>
      <c r="K80" s="25"/>
      <c r="L80" s="19">
        <f t="shared" si="37"/>
        <v>86.77</v>
      </c>
    </row>
    <row r="81" spans="1:12" ht="15.75" customHeight="1" thickBo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1370</v>
      </c>
      <c r="G81" s="32">
        <f t="shared" ref="G81" si="38">G70+G80</f>
        <v>62.900000000000006</v>
      </c>
      <c r="H81" s="32">
        <f t="shared" ref="H81" si="39">H70+H80</f>
        <v>31.599999999999998</v>
      </c>
      <c r="I81" s="32">
        <f t="shared" ref="I81" si="40">I70+I80</f>
        <v>193.8</v>
      </c>
      <c r="J81" s="32">
        <f t="shared" ref="J81:L81" si="41">J70+J80</f>
        <v>1311.7</v>
      </c>
      <c r="K81" s="32"/>
      <c r="L81" s="32">
        <f t="shared" si="41"/>
        <v>129.13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9" t="s">
        <v>77</v>
      </c>
      <c r="F82" s="50">
        <f>250+20</f>
        <v>270</v>
      </c>
      <c r="G82" s="51">
        <f>4.5+12.8+0.7</f>
        <v>18</v>
      </c>
      <c r="H82" s="52">
        <f>5.5+4.1+1.5</f>
        <v>11.1</v>
      </c>
      <c r="I82" s="52">
        <f>26.5+6.1+1.9</f>
        <v>34.5</v>
      </c>
      <c r="J82" s="52">
        <f>173.7+112.3+23.8</f>
        <v>309.8</v>
      </c>
      <c r="K82" s="53"/>
      <c r="L82" s="39">
        <v>49.7</v>
      </c>
    </row>
    <row r="83" spans="1:12" ht="15">
      <c r="A83" s="23"/>
      <c r="B83" s="15"/>
      <c r="C83" s="11"/>
      <c r="D83" s="6"/>
      <c r="E83" s="49"/>
      <c r="F83" s="50"/>
      <c r="G83" s="51"/>
      <c r="H83" s="52"/>
      <c r="I83" s="52"/>
      <c r="J83" s="52"/>
      <c r="K83" s="53"/>
      <c r="L83" s="41"/>
    </row>
    <row r="84" spans="1:12" ht="15">
      <c r="A84" s="23"/>
      <c r="B84" s="15"/>
      <c r="C84" s="11"/>
      <c r="D84" s="7" t="s">
        <v>22</v>
      </c>
      <c r="E84" s="49" t="s">
        <v>78</v>
      </c>
      <c r="F84" s="50">
        <v>200</v>
      </c>
      <c r="G84" s="51">
        <v>3.9</v>
      </c>
      <c r="H84" s="52">
        <v>2.9</v>
      </c>
      <c r="I84" s="52">
        <v>11.2</v>
      </c>
      <c r="J84" s="52">
        <v>86</v>
      </c>
      <c r="K84" s="53"/>
      <c r="L84" s="41">
        <v>9.14</v>
      </c>
    </row>
    <row r="85" spans="1:12" ht="15">
      <c r="A85" s="23"/>
      <c r="B85" s="15"/>
      <c r="C85" s="11"/>
      <c r="D85" s="7" t="s">
        <v>23</v>
      </c>
      <c r="E85" s="49" t="s">
        <v>55</v>
      </c>
      <c r="F85" s="50">
        <v>50</v>
      </c>
      <c r="G85" s="51">
        <f>1.3+2.3</f>
        <v>3.5999999999999996</v>
      </c>
      <c r="H85" s="52">
        <f>0.4</f>
        <v>0.4</v>
      </c>
      <c r="I85" s="52">
        <f>6.7+14.8</f>
        <v>21.5</v>
      </c>
      <c r="J85" s="52">
        <f>34.2+70.3</f>
        <v>104.5</v>
      </c>
      <c r="K85" s="53"/>
      <c r="L85" s="41">
        <v>3.58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14.4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62.42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79</v>
      </c>
      <c r="F90" s="60">
        <v>60</v>
      </c>
      <c r="G90" s="61">
        <v>0.9</v>
      </c>
      <c r="H90" s="62">
        <v>0.1</v>
      </c>
      <c r="I90" s="62">
        <v>5.2</v>
      </c>
      <c r="J90" s="62">
        <v>25.2</v>
      </c>
      <c r="K90" s="63"/>
      <c r="L90" s="41">
        <v>2.5</v>
      </c>
    </row>
    <row r="91" spans="1:12" ht="15">
      <c r="A91" s="23"/>
      <c r="B91" s="15"/>
      <c r="C91" s="11"/>
      <c r="D91" s="7" t="s">
        <v>27</v>
      </c>
      <c r="E91" s="49" t="s">
        <v>80</v>
      </c>
      <c r="F91" s="50">
        <v>250</v>
      </c>
      <c r="G91" s="51">
        <v>8.1999999999999993</v>
      </c>
      <c r="H91" s="52">
        <v>3.5</v>
      </c>
      <c r="I91" s="52">
        <v>18.7</v>
      </c>
      <c r="J91" s="52">
        <v>138.69999999999999</v>
      </c>
      <c r="K91" s="53"/>
      <c r="L91" s="41">
        <v>13.3</v>
      </c>
    </row>
    <row r="92" spans="1:12" ht="15">
      <c r="A92" s="23"/>
      <c r="B92" s="15"/>
      <c r="C92" s="11"/>
      <c r="D92" s="7" t="s">
        <v>28</v>
      </c>
      <c r="E92" s="49" t="s">
        <v>81</v>
      </c>
      <c r="F92" s="50">
        <v>90</v>
      </c>
      <c r="G92" s="51">
        <v>13.5</v>
      </c>
      <c r="H92" s="52">
        <v>14</v>
      </c>
      <c r="I92" s="52">
        <v>2.1</v>
      </c>
      <c r="J92" s="52">
        <v>188.3</v>
      </c>
      <c r="K92" s="53"/>
      <c r="L92" s="41">
        <v>78.14</v>
      </c>
    </row>
    <row r="93" spans="1:12" ht="15">
      <c r="A93" s="23"/>
      <c r="B93" s="15"/>
      <c r="C93" s="11"/>
      <c r="D93" s="7" t="s">
        <v>29</v>
      </c>
      <c r="E93" s="49" t="s">
        <v>82</v>
      </c>
      <c r="F93" s="50">
        <v>150</v>
      </c>
      <c r="G93" s="51">
        <v>8.1999999999999993</v>
      </c>
      <c r="H93" s="52">
        <v>6.3</v>
      </c>
      <c r="I93" s="52">
        <v>35.9</v>
      </c>
      <c r="J93" s="52">
        <v>233.7</v>
      </c>
      <c r="K93" s="53"/>
      <c r="L93" s="41">
        <v>11.5</v>
      </c>
    </row>
    <row r="94" spans="1:12" ht="15">
      <c r="A94" s="23"/>
      <c r="B94" s="15"/>
      <c r="C94" s="11"/>
      <c r="D94" s="7" t="s">
        <v>30</v>
      </c>
      <c r="E94" s="49" t="s">
        <v>83</v>
      </c>
      <c r="F94" s="50">
        <v>200</v>
      </c>
      <c r="G94" s="51">
        <v>0.2</v>
      </c>
      <c r="H94" s="52">
        <v>0.1</v>
      </c>
      <c r="I94" s="52">
        <v>6.6</v>
      </c>
      <c r="J94" s="52">
        <v>27.9</v>
      </c>
      <c r="K94" s="53"/>
      <c r="L94" s="41">
        <v>5.5</v>
      </c>
    </row>
    <row r="95" spans="1:12" ht="15">
      <c r="A95" s="23"/>
      <c r="B95" s="15"/>
      <c r="C95" s="11"/>
      <c r="D95" s="7" t="s">
        <v>31</v>
      </c>
      <c r="E95" s="49" t="s">
        <v>50</v>
      </c>
      <c r="F95" s="50">
        <v>60</v>
      </c>
      <c r="G95" s="51">
        <v>4.5999999999999996</v>
      </c>
      <c r="H95" s="64">
        <v>0.5</v>
      </c>
      <c r="I95" s="64">
        <v>29.5</v>
      </c>
      <c r="J95" s="64">
        <v>140.6</v>
      </c>
      <c r="K95" s="65"/>
      <c r="L95" s="41">
        <v>4.37</v>
      </c>
    </row>
    <row r="96" spans="1:12" ht="15">
      <c r="A96" s="23"/>
      <c r="B96" s="15"/>
      <c r="C96" s="11"/>
      <c r="D96" s="7" t="s">
        <v>32</v>
      </c>
      <c r="E96" s="49" t="s">
        <v>51</v>
      </c>
      <c r="F96" s="50">
        <v>30</v>
      </c>
      <c r="G96" s="51">
        <v>2</v>
      </c>
      <c r="H96" s="64">
        <v>0.4</v>
      </c>
      <c r="I96" s="64">
        <v>10</v>
      </c>
      <c r="J96" s="64">
        <v>51.2</v>
      </c>
      <c r="K96" s="65"/>
      <c r="L96" s="41">
        <v>2.11</v>
      </c>
    </row>
    <row r="97" spans="1:12" ht="15">
      <c r="A97" s="23"/>
      <c r="B97" s="15"/>
      <c r="C97" s="11"/>
      <c r="D97" s="6"/>
      <c r="E97" s="49"/>
      <c r="F97" s="50"/>
      <c r="G97" s="51"/>
      <c r="H97" s="52"/>
      <c r="I97" s="52"/>
      <c r="J97" s="52"/>
      <c r="K97" s="53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37.6</v>
      </c>
      <c r="H99" s="19">
        <f t="shared" ref="H99" si="47">SUM(H90:H98)</f>
        <v>24.900000000000002</v>
      </c>
      <c r="I99" s="19">
        <f t="shared" ref="I99" si="48">SUM(I90:I98)</f>
        <v>108</v>
      </c>
      <c r="J99" s="19">
        <f t="shared" ref="J99:L99" si="49">SUM(J90:J98)</f>
        <v>805.6</v>
      </c>
      <c r="K99" s="25"/>
      <c r="L99" s="19">
        <f t="shared" si="49"/>
        <v>117.42</v>
      </c>
    </row>
    <row r="100" spans="1:12" ht="15.75" customHeight="1" thickBo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1360</v>
      </c>
      <c r="G100" s="32">
        <f t="shared" ref="G100" si="50">G89+G99</f>
        <v>63.1</v>
      </c>
      <c r="H100" s="32">
        <f t="shared" ref="H100" si="51">H89+H99</f>
        <v>39.300000000000004</v>
      </c>
      <c r="I100" s="32">
        <f t="shared" ref="I100" si="52">I89+I99</f>
        <v>175.2</v>
      </c>
      <c r="J100" s="32">
        <f t="shared" ref="J100:L100" si="53">J89+J99</f>
        <v>1305.9000000000001</v>
      </c>
      <c r="K100" s="32"/>
      <c r="L100" s="32">
        <f t="shared" si="53"/>
        <v>179.84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84</v>
      </c>
      <c r="F101" s="50">
        <v>200</v>
      </c>
      <c r="G101" s="51">
        <v>8.3000000000000007</v>
      </c>
      <c r="H101" s="52">
        <v>10.1</v>
      </c>
      <c r="I101" s="52">
        <v>37.6</v>
      </c>
      <c r="J101" s="52">
        <v>274.89999999999998</v>
      </c>
      <c r="K101" s="53"/>
      <c r="L101" s="39">
        <v>15.2</v>
      </c>
    </row>
    <row r="102" spans="1:12" ht="15">
      <c r="A102" s="23"/>
      <c r="B102" s="15"/>
      <c r="C102" s="11"/>
      <c r="D102" s="6"/>
      <c r="E102" s="49"/>
      <c r="F102" s="50"/>
      <c r="G102" s="51"/>
      <c r="H102" s="52"/>
      <c r="I102" s="52"/>
      <c r="J102" s="52"/>
      <c r="K102" s="53"/>
      <c r="L102" s="41"/>
    </row>
    <row r="103" spans="1:12" ht="15">
      <c r="A103" s="23"/>
      <c r="B103" s="15"/>
      <c r="C103" s="11"/>
      <c r="D103" s="7" t="s">
        <v>22</v>
      </c>
      <c r="E103" s="49" t="s">
        <v>54</v>
      </c>
      <c r="F103" s="50">
        <v>200</v>
      </c>
      <c r="G103" s="51">
        <v>4.7</v>
      </c>
      <c r="H103" s="52">
        <v>3.5</v>
      </c>
      <c r="I103" s="52">
        <v>12.5</v>
      </c>
      <c r="J103" s="52">
        <v>100.4</v>
      </c>
      <c r="K103" s="53"/>
      <c r="L103" s="41">
        <v>9.14</v>
      </c>
    </row>
    <row r="104" spans="1:12" ht="15.75" thickBot="1">
      <c r="A104" s="23"/>
      <c r="B104" s="15"/>
      <c r="C104" s="11"/>
      <c r="D104" s="7" t="s">
        <v>23</v>
      </c>
      <c r="E104" s="49" t="s">
        <v>55</v>
      </c>
      <c r="F104" s="50">
        <f>45+25</f>
        <v>70</v>
      </c>
      <c r="G104" s="51">
        <f>3.4+1.7</f>
        <v>5.0999999999999996</v>
      </c>
      <c r="H104" s="52">
        <f>0.4+0.3</f>
        <v>0.7</v>
      </c>
      <c r="I104" s="52">
        <f>22.1+8.4</f>
        <v>30.5</v>
      </c>
      <c r="J104" s="52">
        <f>105.5+42.7</f>
        <v>148.19999999999999</v>
      </c>
      <c r="K104" s="53"/>
      <c r="L104" s="41">
        <f>3.27+1.75</f>
        <v>5.0199999999999996</v>
      </c>
    </row>
    <row r="105" spans="1:12" ht="15">
      <c r="A105" s="23"/>
      <c r="B105" s="15"/>
      <c r="C105" s="11"/>
      <c r="D105" s="7" t="s">
        <v>24</v>
      </c>
      <c r="E105" s="54" t="s">
        <v>42</v>
      </c>
      <c r="F105" s="55">
        <v>140</v>
      </c>
      <c r="G105" s="56">
        <v>1.1000000000000001</v>
      </c>
      <c r="H105" s="57">
        <v>0.3</v>
      </c>
      <c r="I105" s="57">
        <v>10.5</v>
      </c>
      <c r="J105" s="57">
        <v>49</v>
      </c>
      <c r="K105" s="58"/>
      <c r="L105" s="41">
        <v>18.13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19.200000000000003</v>
      </c>
      <c r="H108" s="19">
        <f t="shared" si="54"/>
        <v>14.6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47.489999999999995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85</v>
      </c>
      <c r="F109" s="60">
        <v>60</v>
      </c>
      <c r="G109" s="61">
        <v>1</v>
      </c>
      <c r="H109" s="62">
        <v>6.1</v>
      </c>
      <c r="I109" s="62">
        <v>5.8</v>
      </c>
      <c r="J109" s="62">
        <v>81.5</v>
      </c>
      <c r="K109" s="63"/>
      <c r="L109" s="41">
        <v>11.7</v>
      </c>
    </row>
    <row r="110" spans="1:12" ht="15">
      <c r="A110" s="23"/>
      <c r="B110" s="15"/>
      <c r="C110" s="11"/>
      <c r="D110" s="7" t="s">
        <v>27</v>
      </c>
      <c r="E110" s="49" t="s">
        <v>47</v>
      </c>
      <c r="F110" s="50">
        <v>250</v>
      </c>
      <c r="G110" s="51">
        <v>5.9</v>
      </c>
      <c r="H110" s="52">
        <v>7.2</v>
      </c>
      <c r="I110" s="52">
        <v>17</v>
      </c>
      <c r="J110" s="52">
        <v>156.9</v>
      </c>
      <c r="K110" s="53"/>
      <c r="L110" s="41">
        <v>18.5</v>
      </c>
    </row>
    <row r="111" spans="1:12" ht="15">
      <c r="A111" s="23"/>
      <c r="B111" s="15"/>
      <c r="C111" s="11"/>
      <c r="D111" s="7" t="s">
        <v>28</v>
      </c>
      <c r="E111" s="49" t="s">
        <v>86</v>
      </c>
      <c r="F111" s="50">
        <v>200</v>
      </c>
      <c r="G111" s="51">
        <v>15.3</v>
      </c>
      <c r="H111" s="52">
        <v>14.7</v>
      </c>
      <c r="I111" s="52">
        <v>38.6</v>
      </c>
      <c r="J111" s="52">
        <v>348.2</v>
      </c>
      <c r="K111" s="53"/>
      <c r="L111" s="41">
        <v>61.44</v>
      </c>
    </row>
    <row r="112" spans="1:12" ht="15">
      <c r="A112" s="23"/>
      <c r="B112" s="15"/>
      <c r="C112" s="11"/>
      <c r="D112" s="7" t="s">
        <v>29</v>
      </c>
      <c r="E112" s="49"/>
      <c r="F112" s="50"/>
      <c r="G112" s="51"/>
      <c r="H112" s="52"/>
      <c r="I112" s="52"/>
      <c r="J112" s="52"/>
      <c r="K112" s="53"/>
      <c r="L112" s="41"/>
    </row>
    <row r="113" spans="1:12" ht="15">
      <c r="A113" s="23"/>
      <c r="B113" s="15"/>
      <c r="C113" s="11"/>
      <c r="D113" s="7" t="s">
        <v>30</v>
      </c>
      <c r="E113" s="66" t="s">
        <v>87</v>
      </c>
      <c r="F113" s="67">
        <v>200</v>
      </c>
      <c r="G113" s="68">
        <v>0.2</v>
      </c>
      <c r="H113" s="77">
        <v>0</v>
      </c>
      <c r="I113" s="77">
        <v>12.9</v>
      </c>
      <c r="J113" s="77">
        <v>52.9</v>
      </c>
      <c r="K113" s="78"/>
      <c r="L113" s="41">
        <v>5.9</v>
      </c>
    </row>
    <row r="114" spans="1:12" ht="15">
      <c r="A114" s="23"/>
      <c r="B114" s="15"/>
      <c r="C114" s="11"/>
      <c r="D114" s="7" t="s">
        <v>31</v>
      </c>
      <c r="E114" s="49" t="s">
        <v>50</v>
      </c>
      <c r="F114" s="50">
        <v>60</v>
      </c>
      <c r="G114" s="51">
        <v>4.5999999999999996</v>
      </c>
      <c r="H114" s="64">
        <v>0.5</v>
      </c>
      <c r="I114" s="64">
        <v>29.5</v>
      </c>
      <c r="J114" s="64">
        <v>140.6</v>
      </c>
      <c r="K114" s="65"/>
      <c r="L114" s="41">
        <v>4.37</v>
      </c>
    </row>
    <row r="115" spans="1:12" ht="15">
      <c r="A115" s="23"/>
      <c r="B115" s="15"/>
      <c r="C115" s="11"/>
      <c r="D115" s="7" t="s">
        <v>32</v>
      </c>
      <c r="E115" s="49" t="s">
        <v>51</v>
      </c>
      <c r="F115" s="50">
        <v>30</v>
      </c>
      <c r="G115" s="51">
        <v>2</v>
      </c>
      <c r="H115" s="64">
        <v>0.4</v>
      </c>
      <c r="I115" s="64">
        <v>10</v>
      </c>
      <c r="J115" s="64">
        <v>51.2</v>
      </c>
      <c r="K115" s="65"/>
      <c r="L115" s="41">
        <v>2.11</v>
      </c>
    </row>
    <row r="116" spans="1:12" ht="15">
      <c r="A116" s="23"/>
      <c r="B116" s="15"/>
      <c r="C116" s="11"/>
      <c r="D116" s="6"/>
      <c r="E116" s="66"/>
      <c r="F116" s="67"/>
      <c r="G116" s="68"/>
      <c r="H116" s="77"/>
      <c r="I116" s="77"/>
      <c r="J116" s="77"/>
      <c r="K116" s="78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29</v>
      </c>
      <c r="H118" s="19">
        <f t="shared" si="56"/>
        <v>28.9</v>
      </c>
      <c r="I118" s="19">
        <f t="shared" si="56"/>
        <v>113.80000000000001</v>
      </c>
      <c r="J118" s="19">
        <f t="shared" si="56"/>
        <v>831.30000000000007</v>
      </c>
      <c r="K118" s="25"/>
      <c r="L118" s="19">
        <f t="shared" ref="L118" si="57">SUM(L109:L117)</f>
        <v>104.02000000000001</v>
      </c>
    </row>
    <row r="119" spans="1:12" ht="15.75" thickBot="1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1410</v>
      </c>
      <c r="G119" s="32">
        <f t="shared" ref="G119" si="58">G108+G118</f>
        <v>48.2</v>
      </c>
      <c r="H119" s="32">
        <f t="shared" ref="H119" si="59">H108+H118</f>
        <v>43.5</v>
      </c>
      <c r="I119" s="32">
        <f t="shared" ref="I119" si="60">I108+I118</f>
        <v>204.9</v>
      </c>
      <c r="J119" s="32">
        <f t="shared" ref="J119:L119" si="61">J108+J118</f>
        <v>1403.8000000000002</v>
      </c>
      <c r="K119" s="32"/>
      <c r="L119" s="32">
        <f t="shared" si="61"/>
        <v>151.51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88</v>
      </c>
      <c r="F120" s="50">
        <f>250</f>
        <v>250</v>
      </c>
      <c r="G120" s="51">
        <f>5.3+14.1</f>
        <v>19.399999999999999</v>
      </c>
      <c r="H120" s="52">
        <f>4.9+5.8</f>
        <v>10.7</v>
      </c>
      <c r="I120" s="52">
        <f>32.8+4.4</f>
        <v>37.199999999999996</v>
      </c>
      <c r="J120" s="52">
        <f>196.8+126.4</f>
        <v>323.20000000000005</v>
      </c>
      <c r="K120" s="53"/>
      <c r="L120" s="39">
        <v>49</v>
      </c>
    </row>
    <row r="121" spans="1:12" ht="15">
      <c r="A121" s="14"/>
      <c r="B121" s="15"/>
      <c r="C121" s="11"/>
      <c r="D121" s="6"/>
      <c r="E121" s="49"/>
      <c r="F121" s="50"/>
      <c r="G121" s="51"/>
      <c r="H121" s="52"/>
      <c r="I121" s="52"/>
      <c r="J121" s="52"/>
      <c r="K121" s="53"/>
      <c r="L121" s="41"/>
    </row>
    <row r="122" spans="1:12" ht="15">
      <c r="A122" s="14"/>
      <c r="B122" s="15"/>
      <c r="C122" s="11"/>
      <c r="D122" s="7" t="s">
        <v>22</v>
      </c>
      <c r="E122" s="49" t="s">
        <v>83</v>
      </c>
      <c r="F122" s="50">
        <v>200</v>
      </c>
      <c r="G122" s="51">
        <v>0.2</v>
      </c>
      <c r="H122" s="52">
        <v>0.1</v>
      </c>
      <c r="I122" s="52">
        <v>6.6</v>
      </c>
      <c r="J122" s="52">
        <v>27.9</v>
      </c>
      <c r="K122" s="53"/>
      <c r="L122" s="41">
        <v>5.5</v>
      </c>
    </row>
    <row r="123" spans="1:12" ht="15">
      <c r="A123" s="14"/>
      <c r="B123" s="15"/>
      <c r="C123" s="11"/>
      <c r="D123" s="7" t="s">
        <v>23</v>
      </c>
      <c r="E123" s="49" t="s">
        <v>55</v>
      </c>
      <c r="F123" s="50">
        <f>45+25</f>
        <v>70</v>
      </c>
      <c r="G123" s="51">
        <f>3.4+1.7</f>
        <v>5.0999999999999996</v>
      </c>
      <c r="H123" s="52">
        <f>0.4+0.3</f>
        <v>0.7</v>
      </c>
      <c r="I123" s="52">
        <f>22.1+8.4</f>
        <v>30.5</v>
      </c>
      <c r="J123" s="52">
        <f>105.5+42.7</f>
        <v>148.19999999999999</v>
      </c>
      <c r="K123" s="53"/>
      <c r="L123" s="41">
        <v>5.0199999999999996</v>
      </c>
    </row>
    <row r="124" spans="1:12" ht="15.75" thickBot="1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54" t="s">
        <v>46</v>
      </c>
      <c r="F125" s="55">
        <v>60</v>
      </c>
      <c r="G125" s="56">
        <v>0.7</v>
      </c>
      <c r="H125" s="57">
        <v>0.1</v>
      </c>
      <c r="I125" s="57">
        <v>2.2999999999999998</v>
      </c>
      <c r="J125" s="57">
        <v>12.8</v>
      </c>
      <c r="K125" s="58"/>
      <c r="L125" s="41">
        <v>2.5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25.399999999999995</v>
      </c>
      <c r="H127" s="19">
        <f t="shared" si="62"/>
        <v>11.599999999999998</v>
      </c>
      <c r="I127" s="19">
        <f t="shared" si="62"/>
        <v>76.599999999999994</v>
      </c>
      <c r="J127" s="19">
        <f t="shared" si="62"/>
        <v>512.1</v>
      </c>
      <c r="K127" s="25"/>
      <c r="L127" s="19">
        <f t="shared" ref="L127" si="63">SUM(L120:L126)</f>
        <v>62.019999999999996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89</v>
      </c>
      <c r="F128" s="60">
        <v>60</v>
      </c>
      <c r="G128" s="61">
        <v>0.5</v>
      </c>
      <c r="H128" s="62">
        <v>0.1</v>
      </c>
      <c r="I128" s="62">
        <v>1.5</v>
      </c>
      <c r="J128" s="62">
        <v>8.5</v>
      </c>
      <c r="K128" s="63"/>
      <c r="L128" s="41">
        <v>10</v>
      </c>
    </row>
    <row r="129" spans="1:12" ht="15">
      <c r="A129" s="14"/>
      <c r="B129" s="15"/>
      <c r="C129" s="11"/>
      <c r="D129" s="7" t="s">
        <v>27</v>
      </c>
      <c r="E129" s="49" t="s">
        <v>90</v>
      </c>
      <c r="F129" s="50">
        <v>200</v>
      </c>
      <c r="G129" s="51">
        <v>5.0999999999999996</v>
      </c>
      <c r="H129" s="52">
        <v>5.8</v>
      </c>
      <c r="I129" s="52">
        <v>10.8</v>
      </c>
      <c r="J129" s="52">
        <v>115.6</v>
      </c>
      <c r="K129" s="53"/>
      <c r="L129" s="41">
        <v>11.84</v>
      </c>
    </row>
    <row r="130" spans="1:12" ht="15">
      <c r="A130" s="14"/>
      <c r="B130" s="15"/>
      <c r="C130" s="11"/>
      <c r="D130" s="7" t="s">
        <v>28</v>
      </c>
      <c r="E130" s="49" t="s">
        <v>93</v>
      </c>
      <c r="F130" s="50">
        <v>130</v>
      </c>
      <c r="G130" s="51">
        <f>12.9+1.1</f>
        <v>14</v>
      </c>
      <c r="H130" s="52">
        <f>3.9+2.2</f>
        <v>6.1</v>
      </c>
      <c r="I130" s="52">
        <f>6.1+2.9</f>
        <v>9</v>
      </c>
      <c r="J130" s="52">
        <f>110.9+35.7</f>
        <v>146.60000000000002</v>
      </c>
      <c r="K130" s="53"/>
      <c r="L130" s="41">
        <v>20.8</v>
      </c>
    </row>
    <row r="131" spans="1:12" ht="15">
      <c r="A131" s="14"/>
      <c r="B131" s="15"/>
      <c r="C131" s="11"/>
      <c r="D131" s="7" t="s">
        <v>29</v>
      </c>
      <c r="E131" s="49" t="s">
        <v>91</v>
      </c>
      <c r="F131" s="50">
        <v>150</v>
      </c>
      <c r="G131" s="51">
        <v>4.5</v>
      </c>
      <c r="H131" s="52">
        <v>5.5</v>
      </c>
      <c r="I131" s="52">
        <v>26.5</v>
      </c>
      <c r="J131" s="52">
        <v>173.7</v>
      </c>
      <c r="K131" s="53"/>
      <c r="L131" s="41">
        <v>26.6</v>
      </c>
    </row>
    <row r="132" spans="1:12" ht="15">
      <c r="A132" s="14"/>
      <c r="B132" s="15"/>
      <c r="C132" s="11"/>
      <c r="D132" s="7" t="s">
        <v>30</v>
      </c>
      <c r="E132" s="66" t="s">
        <v>92</v>
      </c>
      <c r="F132" s="67">
        <v>200</v>
      </c>
      <c r="G132" s="68">
        <v>0.5</v>
      </c>
      <c r="H132" s="77">
        <v>0</v>
      </c>
      <c r="I132" s="77">
        <v>19.8</v>
      </c>
      <c r="J132" s="77">
        <v>81</v>
      </c>
      <c r="K132" s="78"/>
      <c r="L132" s="41">
        <v>7.74</v>
      </c>
    </row>
    <row r="133" spans="1:12" ht="15">
      <c r="A133" s="14"/>
      <c r="B133" s="15"/>
      <c r="C133" s="11"/>
      <c r="D133" s="7" t="s">
        <v>31</v>
      </c>
      <c r="E133" s="49" t="s">
        <v>50</v>
      </c>
      <c r="F133" s="50">
        <v>60</v>
      </c>
      <c r="G133" s="51">
        <v>4.5999999999999996</v>
      </c>
      <c r="H133" s="64">
        <v>0.5</v>
      </c>
      <c r="I133" s="64">
        <v>29.5</v>
      </c>
      <c r="J133" s="64">
        <v>140.6</v>
      </c>
      <c r="K133" s="65"/>
      <c r="L133" s="41">
        <v>4.37</v>
      </c>
    </row>
    <row r="134" spans="1:12" ht="15">
      <c r="A134" s="14"/>
      <c r="B134" s="15"/>
      <c r="C134" s="11"/>
      <c r="D134" s="7" t="s">
        <v>32</v>
      </c>
      <c r="E134" s="49" t="s">
        <v>51</v>
      </c>
      <c r="F134" s="50">
        <v>45</v>
      </c>
      <c r="G134" s="51">
        <v>3</v>
      </c>
      <c r="H134" s="52">
        <v>0.5</v>
      </c>
      <c r="I134" s="52">
        <v>15</v>
      </c>
      <c r="J134" s="52">
        <v>76.900000000000006</v>
      </c>
      <c r="K134" s="53"/>
      <c r="L134" s="41">
        <v>3.16</v>
      </c>
    </row>
    <row r="135" spans="1:12" ht="15">
      <c r="A135" s="14"/>
      <c r="B135" s="15"/>
      <c r="C135" s="11"/>
      <c r="D135" s="6"/>
      <c r="E135" s="66"/>
      <c r="F135" s="67"/>
      <c r="G135" s="68"/>
      <c r="H135" s="77"/>
      <c r="I135" s="77"/>
      <c r="J135" s="77"/>
      <c r="K135" s="78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32.200000000000003</v>
      </c>
      <c r="H137" s="19">
        <f t="shared" si="64"/>
        <v>18.5</v>
      </c>
      <c r="I137" s="19">
        <f t="shared" si="64"/>
        <v>112.1</v>
      </c>
      <c r="J137" s="19">
        <f t="shared" si="64"/>
        <v>742.90000000000009</v>
      </c>
      <c r="K137" s="25"/>
      <c r="L137" s="19">
        <f t="shared" ref="L137" si="65">SUM(L128:L136)</f>
        <v>84.51</v>
      </c>
    </row>
    <row r="138" spans="1:12" ht="15.75" thickBot="1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1425</v>
      </c>
      <c r="G138" s="32">
        <f t="shared" ref="G138" si="66">G127+G137</f>
        <v>57.599999999999994</v>
      </c>
      <c r="H138" s="32">
        <f t="shared" ref="H138" si="67">H127+H137</f>
        <v>30.099999999999998</v>
      </c>
      <c r="I138" s="32">
        <f t="shared" ref="I138" si="68">I127+I137</f>
        <v>188.7</v>
      </c>
      <c r="J138" s="32">
        <f t="shared" ref="J138:L138" si="69">J127+J137</f>
        <v>1255</v>
      </c>
      <c r="K138" s="32"/>
      <c r="L138" s="32">
        <f t="shared" si="69"/>
        <v>146.53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94</v>
      </c>
      <c r="F139" s="50">
        <v>200</v>
      </c>
      <c r="G139" s="51">
        <v>7.1</v>
      </c>
      <c r="H139" s="52">
        <v>5.8</v>
      </c>
      <c r="I139" s="52">
        <v>26.7</v>
      </c>
      <c r="J139" s="52">
        <v>187.3</v>
      </c>
      <c r="K139" s="53"/>
      <c r="L139" s="39">
        <v>15.67</v>
      </c>
    </row>
    <row r="140" spans="1:12" ht="15">
      <c r="A140" s="23"/>
      <c r="B140" s="15"/>
      <c r="C140" s="11"/>
      <c r="D140" s="6"/>
      <c r="E140" s="49"/>
      <c r="F140" s="50"/>
      <c r="G140" s="51"/>
      <c r="H140" s="52"/>
      <c r="I140" s="52"/>
      <c r="J140" s="52"/>
      <c r="K140" s="53"/>
      <c r="L140" s="41"/>
    </row>
    <row r="141" spans="1:12" ht="15">
      <c r="A141" s="23"/>
      <c r="B141" s="15"/>
      <c r="C141" s="11"/>
      <c r="D141" s="7" t="s">
        <v>22</v>
      </c>
      <c r="E141" s="49" t="s">
        <v>78</v>
      </c>
      <c r="F141" s="50">
        <v>200</v>
      </c>
      <c r="G141" s="51">
        <v>3.9</v>
      </c>
      <c r="H141" s="52">
        <v>2.9</v>
      </c>
      <c r="I141" s="52">
        <v>11.2</v>
      </c>
      <c r="J141" s="52">
        <v>86</v>
      </c>
      <c r="K141" s="53"/>
      <c r="L141" s="41">
        <v>9.14</v>
      </c>
    </row>
    <row r="142" spans="1:12" ht="15.75" customHeight="1" thickBot="1">
      <c r="A142" s="23"/>
      <c r="B142" s="15"/>
      <c r="C142" s="11"/>
      <c r="D142" s="7" t="s">
        <v>23</v>
      </c>
      <c r="E142" s="49" t="s">
        <v>55</v>
      </c>
      <c r="F142" s="50">
        <f>45+25</f>
        <v>70</v>
      </c>
      <c r="G142" s="51">
        <f>3.4+1.7</f>
        <v>5.0999999999999996</v>
      </c>
      <c r="H142" s="52">
        <f>0.4+0.3</f>
        <v>0.7</v>
      </c>
      <c r="I142" s="52">
        <f>22.1+8.4</f>
        <v>30.5</v>
      </c>
      <c r="J142" s="52">
        <f>105.5+42.7</f>
        <v>148.19999999999999</v>
      </c>
      <c r="K142" s="53"/>
      <c r="L142" s="41">
        <v>5.0199999999999996</v>
      </c>
    </row>
    <row r="143" spans="1:12" ht="15.75" thickBot="1">
      <c r="A143" s="23"/>
      <c r="B143" s="15"/>
      <c r="C143" s="11"/>
      <c r="D143" s="7" t="s">
        <v>24</v>
      </c>
      <c r="E143" s="72" t="s">
        <v>65</v>
      </c>
      <c r="F143" s="55">
        <v>120</v>
      </c>
      <c r="G143" s="56">
        <v>0.5</v>
      </c>
      <c r="H143" s="57">
        <v>0.5</v>
      </c>
      <c r="I143" s="57">
        <v>11.8</v>
      </c>
      <c r="J143" s="57">
        <v>53.3</v>
      </c>
      <c r="K143" s="58"/>
      <c r="L143" s="41">
        <v>20</v>
      </c>
    </row>
    <row r="144" spans="1:12" ht="15">
      <c r="A144" s="23"/>
      <c r="B144" s="15"/>
      <c r="C144" s="11"/>
      <c r="D144" s="6"/>
      <c r="E144" s="49" t="s">
        <v>45</v>
      </c>
      <c r="F144" s="50">
        <v>15</v>
      </c>
      <c r="G144" s="51">
        <v>3.5</v>
      </c>
      <c r="H144" s="52">
        <v>4.4000000000000004</v>
      </c>
      <c r="I144" s="52">
        <v>0</v>
      </c>
      <c r="J144" s="52">
        <v>53.7</v>
      </c>
      <c r="K144" s="53"/>
      <c r="L144" s="41">
        <v>12.9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20.100000000000001</v>
      </c>
      <c r="H146" s="19">
        <f t="shared" si="70"/>
        <v>14.299999999999999</v>
      </c>
      <c r="I146" s="19">
        <f t="shared" si="70"/>
        <v>80.2</v>
      </c>
      <c r="J146" s="19">
        <f t="shared" si="70"/>
        <v>528.5</v>
      </c>
      <c r="K146" s="25"/>
      <c r="L146" s="19">
        <f t="shared" ref="L146" si="71">SUM(L139:L145)</f>
        <v>62.73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95</v>
      </c>
      <c r="F147" s="60">
        <v>60</v>
      </c>
      <c r="G147" s="61">
        <v>1.4</v>
      </c>
      <c r="H147" s="62">
        <v>6.6</v>
      </c>
      <c r="I147" s="62">
        <v>2.1</v>
      </c>
      <c r="J147" s="62">
        <v>73.5</v>
      </c>
      <c r="K147" s="63"/>
      <c r="L147" s="41">
        <v>8.9</v>
      </c>
    </row>
    <row r="148" spans="1:12" ht="15">
      <c r="A148" s="23"/>
      <c r="B148" s="15"/>
      <c r="C148" s="11"/>
      <c r="D148" s="7" t="s">
        <v>27</v>
      </c>
      <c r="E148" s="49" t="s">
        <v>58</v>
      </c>
      <c r="F148" s="50">
        <v>250</v>
      </c>
      <c r="G148" s="51">
        <v>5.9</v>
      </c>
      <c r="H148" s="52">
        <v>7.1</v>
      </c>
      <c r="I148" s="52">
        <v>12.7</v>
      </c>
      <c r="J148" s="52">
        <v>138</v>
      </c>
      <c r="K148" s="53"/>
      <c r="L148" s="41">
        <v>11.84</v>
      </c>
    </row>
    <row r="149" spans="1:12" ht="15">
      <c r="A149" s="23"/>
      <c r="B149" s="15"/>
      <c r="C149" s="11"/>
      <c r="D149" s="7" t="s">
        <v>28</v>
      </c>
      <c r="E149" s="49" t="s">
        <v>96</v>
      </c>
      <c r="F149" s="50">
        <f>90+20</f>
        <v>110</v>
      </c>
      <c r="G149" s="51">
        <f>16.4+0.5</f>
        <v>16.899999999999999</v>
      </c>
      <c r="H149" s="52">
        <f>15.7+0.8</f>
        <v>16.5</v>
      </c>
      <c r="I149" s="52">
        <f>14.8+0.9</f>
        <v>15.700000000000001</v>
      </c>
      <c r="J149" s="52">
        <f>265.7+12.5</f>
        <v>278.2</v>
      </c>
      <c r="K149" s="53"/>
      <c r="L149" s="41">
        <v>35.299999999999997</v>
      </c>
    </row>
    <row r="150" spans="1:12" ht="15">
      <c r="A150" s="23"/>
      <c r="B150" s="15"/>
      <c r="C150" s="11"/>
      <c r="D150" s="7" t="s">
        <v>29</v>
      </c>
      <c r="E150" s="49" t="s">
        <v>97</v>
      </c>
      <c r="F150" s="50">
        <v>150</v>
      </c>
      <c r="G150" s="51">
        <v>14.5</v>
      </c>
      <c r="H150" s="52">
        <v>1.3</v>
      </c>
      <c r="I150" s="52">
        <v>33.799999999999997</v>
      </c>
      <c r="J150" s="52">
        <v>204.8</v>
      </c>
      <c r="K150" s="53"/>
      <c r="L150" s="41">
        <v>13.7</v>
      </c>
    </row>
    <row r="151" spans="1:12" ht="15">
      <c r="A151" s="23"/>
      <c r="B151" s="15"/>
      <c r="C151" s="11"/>
      <c r="D151" s="7" t="s">
        <v>30</v>
      </c>
      <c r="E151" s="66" t="s">
        <v>99</v>
      </c>
      <c r="F151" s="67">
        <v>200</v>
      </c>
      <c r="G151" s="68">
        <v>0.2</v>
      </c>
      <c r="H151" s="77">
        <v>0.1</v>
      </c>
      <c r="I151" s="77">
        <v>9.9</v>
      </c>
      <c r="J151" s="77">
        <v>41.6</v>
      </c>
      <c r="K151" s="78"/>
      <c r="L151" s="41">
        <v>12.87</v>
      </c>
    </row>
    <row r="152" spans="1:12" ht="15">
      <c r="A152" s="23"/>
      <c r="B152" s="15"/>
      <c r="C152" s="11"/>
      <c r="D152" s="7" t="s">
        <v>31</v>
      </c>
      <c r="E152" s="49" t="s">
        <v>98</v>
      </c>
      <c r="F152" s="50">
        <v>30</v>
      </c>
      <c r="G152" s="51">
        <v>2.2999999999999998</v>
      </c>
      <c r="H152" s="52">
        <v>0.2</v>
      </c>
      <c r="I152" s="52">
        <v>14.8</v>
      </c>
      <c r="J152" s="52">
        <v>70.3</v>
      </c>
      <c r="K152" s="53"/>
      <c r="L152" s="41">
        <v>2.1800000000000002</v>
      </c>
    </row>
    <row r="153" spans="1:12" ht="15">
      <c r="A153" s="23"/>
      <c r="B153" s="15"/>
      <c r="C153" s="11"/>
      <c r="D153" s="7" t="s">
        <v>32</v>
      </c>
      <c r="E153" s="49" t="s">
        <v>51</v>
      </c>
      <c r="F153" s="50">
        <v>20</v>
      </c>
      <c r="G153" s="51">
        <v>1.3</v>
      </c>
      <c r="H153" s="52">
        <v>0.2</v>
      </c>
      <c r="I153" s="52">
        <v>6.7</v>
      </c>
      <c r="J153" s="52">
        <v>34.200000000000003</v>
      </c>
      <c r="K153" s="53"/>
      <c r="L153" s="41">
        <v>1.4</v>
      </c>
    </row>
    <row r="154" spans="1:12" ht="15">
      <c r="A154" s="23"/>
      <c r="B154" s="15"/>
      <c r="C154" s="11"/>
      <c r="D154" s="6"/>
      <c r="E154" s="66"/>
      <c r="F154" s="67"/>
      <c r="G154" s="68"/>
      <c r="H154" s="77"/>
      <c r="I154" s="77"/>
      <c r="J154" s="77"/>
      <c r="K154" s="78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42.5</v>
      </c>
      <c r="H156" s="19">
        <f t="shared" si="72"/>
        <v>32</v>
      </c>
      <c r="I156" s="19">
        <f t="shared" si="72"/>
        <v>95.7</v>
      </c>
      <c r="J156" s="19">
        <f t="shared" si="72"/>
        <v>840.6</v>
      </c>
      <c r="K156" s="25"/>
      <c r="L156" s="19">
        <f t="shared" ref="L156" si="73">SUM(L147:L155)</f>
        <v>86.190000000000012</v>
      </c>
    </row>
    <row r="157" spans="1:12" ht="15.75" thickBot="1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1425</v>
      </c>
      <c r="G157" s="32">
        <f t="shared" ref="G157" si="74">G146+G156</f>
        <v>62.6</v>
      </c>
      <c r="H157" s="32">
        <f t="shared" ref="H157" si="75">H146+H156</f>
        <v>46.3</v>
      </c>
      <c r="I157" s="32">
        <f t="shared" ref="I157" si="76">I146+I156</f>
        <v>175.9</v>
      </c>
      <c r="J157" s="32">
        <f t="shared" ref="J157:L157" si="77">J146+J156</f>
        <v>1369.1</v>
      </c>
      <c r="K157" s="32"/>
      <c r="L157" s="32">
        <f t="shared" si="77"/>
        <v>148.92000000000002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100</v>
      </c>
      <c r="F158" s="50">
        <v>200</v>
      </c>
      <c r="G158" s="51">
        <v>5.3</v>
      </c>
      <c r="H158" s="52">
        <v>5.4</v>
      </c>
      <c r="I158" s="52">
        <v>28.7</v>
      </c>
      <c r="J158" s="52">
        <v>184.5</v>
      </c>
      <c r="K158" s="53"/>
      <c r="L158" s="39">
        <v>16.73</v>
      </c>
    </row>
    <row r="159" spans="1:12" ht="15">
      <c r="A159" s="23"/>
      <c r="B159" s="15"/>
      <c r="C159" s="11"/>
      <c r="D159" s="6"/>
      <c r="E159" s="49"/>
      <c r="F159" s="50"/>
      <c r="G159" s="51"/>
      <c r="H159" s="52"/>
      <c r="I159" s="52"/>
      <c r="J159" s="52"/>
      <c r="K159" s="53"/>
      <c r="L159" s="41"/>
    </row>
    <row r="160" spans="1:12" ht="15">
      <c r="A160" s="23"/>
      <c r="B160" s="15"/>
      <c r="C160" s="11"/>
      <c r="D160" s="7" t="s">
        <v>22</v>
      </c>
      <c r="E160" s="49" t="s">
        <v>41</v>
      </c>
      <c r="F160" s="50">
        <v>200</v>
      </c>
      <c r="G160" s="51">
        <v>0.2</v>
      </c>
      <c r="H160" s="52">
        <v>0</v>
      </c>
      <c r="I160" s="52">
        <v>6.4</v>
      </c>
      <c r="J160" s="52">
        <v>26.8</v>
      </c>
      <c r="K160" s="53"/>
      <c r="L160" s="41">
        <v>2.6</v>
      </c>
    </row>
    <row r="161" spans="1:12" ht="15.75" thickBot="1">
      <c r="A161" s="23"/>
      <c r="B161" s="15"/>
      <c r="C161" s="11"/>
      <c r="D161" s="7" t="s">
        <v>23</v>
      </c>
      <c r="E161" s="49" t="s">
        <v>55</v>
      </c>
      <c r="F161" s="50">
        <f>40+15</f>
        <v>55</v>
      </c>
      <c r="G161" s="51">
        <v>4</v>
      </c>
      <c r="H161" s="52">
        <v>0.5</v>
      </c>
      <c r="I161" s="52">
        <f>19.7+5</f>
        <v>24.7</v>
      </c>
      <c r="J161" s="52">
        <f>93.8+25.6</f>
        <v>119.4</v>
      </c>
      <c r="K161" s="53"/>
      <c r="L161" s="41">
        <f>4.67+2.11</f>
        <v>6.7799999999999994</v>
      </c>
    </row>
    <row r="162" spans="1:12" ht="15">
      <c r="A162" s="23"/>
      <c r="B162" s="15"/>
      <c r="C162" s="11"/>
      <c r="D162" s="7" t="s">
        <v>24</v>
      </c>
      <c r="E162" s="54" t="s">
        <v>42</v>
      </c>
      <c r="F162" s="55">
        <v>100</v>
      </c>
      <c r="G162" s="56">
        <v>0.8</v>
      </c>
      <c r="H162" s="57">
        <v>0.2</v>
      </c>
      <c r="I162" s="57">
        <v>0.5</v>
      </c>
      <c r="J162" s="57">
        <v>35</v>
      </c>
      <c r="K162" s="58"/>
      <c r="L162" s="41">
        <v>15</v>
      </c>
    </row>
    <row r="163" spans="1:12" ht="15">
      <c r="A163" s="23"/>
      <c r="B163" s="15"/>
      <c r="C163" s="11"/>
      <c r="D163" s="6"/>
      <c r="E163" s="49" t="s">
        <v>64</v>
      </c>
      <c r="F163" s="50">
        <v>80</v>
      </c>
      <c r="G163" s="51">
        <v>9.6</v>
      </c>
      <c r="H163" s="52">
        <v>8.1</v>
      </c>
      <c r="I163" s="52">
        <v>0.5</v>
      </c>
      <c r="J163" s="52">
        <v>113.1</v>
      </c>
      <c r="K163" s="53"/>
      <c r="L163" s="41">
        <v>16.399999999999999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19.899999999999999</v>
      </c>
      <c r="H165" s="19">
        <f t="shared" si="78"/>
        <v>14.2</v>
      </c>
      <c r="I165" s="19">
        <f t="shared" si="78"/>
        <v>60.8</v>
      </c>
      <c r="J165" s="19">
        <f t="shared" si="78"/>
        <v>478.80000000000007</v>
      </c>
      <c r="K165" s="25"/>
      <c r="L165" s="19">
        <f t="shared" ref="L165" si="79">SUM(L158:L164)</f>
        <v>57.51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79</v>
      </c>
      <c r="F166" s="60">
        <v>60</v>
      </c>
      <c r="G166" s="61">
        <v>0.9</v>
      </c>
      <c r="H166" s="62">
        <v>0.1</v>
      </c>
      <c r="I166" s="62">
        <v>5.2</v>
      </c>
      <c r="J166" s="62">
        <v>25.2</v>
      </c>
      <c r="K166" s="63"/>
      <c r="L166" s="41">
        <v>2.5</v>
      </c>
    </row>
    <row r="167" spans="1:12" ht="15">
      <c r="A167" s="23"/>
      <c r="B167" s="15"/>
      <c r="C167" s="11"/>
      <c r="D167" s="7" t="s">
        <v>27</v>
      </c>
      <c r="E167" s="49" t="s">
        <v>101</v>
      </c>
      <c r="F167" s="50">
        <v>250</v>
      </c>
      <c r="G167" s="51">
        <v>8.5</v>
      </c>
      <c r="H167" s="52">
        <v>5.7</v>
      </c>
      <c r="I167" s="52">
        <v>18</v>
      </c>
      <c r="J167" s="52">
        <v>157.4</v>
      </c>
      <c r="K167" s="53"/>
      <c r="L167" s="41">
        <v>9.1</v>
      </c>
    </row>
    <row r="168" spans="1:12" ht="15">
      <c r="A168" s="23"/>
      <c r="B168" s="15"/>
      <c r="C168" s="11"/>
      <c r="D168" s="7" t="s">
        <v>28</v>
      </c>
      <c r="E168" s="49" t="s">
        <v>102</v>
      </c>
      <c r="F168" s="50">
        <v>90</v>
      </c>
      <c r="G168" s="51">
        <v>15.1</v>
      </c>
      <c r="H168" s="52">
        <v>14.3</v>
      </c>
      <c r="I168" s="52">
        <v>6</v>
      </c>
      <c r="J168" s="52">
        <v>212.8</v>
      </c>
      <c r="K168" s="53"/>
      <c r="L168" s="41">
        <v>37.299999999999997</v>
      </c>
    </row>
    <row r="169" spans="1:12" ht="15">
      <c r="A169" s="23"/>
      <c r="B169" s="15"/>
      <c r="C169" s="11"/>
      <c r="D169" s="7" t="s">
        <v>29</v>
      </c>
      <c r="E169" s="49" t="s">
        <v>103</v>
      </c>
      <c r="F169" s="50">
        <v>150</v>
      </c>
      <c r="G169" s="51">
        <v>3.1</v>
      </c>
      <c r="H169" s="52">
        <v>5.3</v>
      </c>
      <c r="I169" s="52">
        <v>19.8</v>
      </c>
      <c r="J169" s="52">
        <v>139.4</v>
      </c>
      <c r="K169" s="53"/>
      <c r="L169" s="41">
        <v>25.8</v>
      </c>
    </row>
    <row r="170" spans="1:12" ht="15">
      <c r="A170" s="23"/>
      <c r="B170" s="15"/>
      <c r="C170" s="11"/>
      <c r="D170" s="7" t="s">
        <v>30</v>
      </c>
      <c r="E170" s="49" t="s">
        <v>104</v>
      </c>
      <c r="F170" s="50">
        <v>200</v>
      </c>
      <c r="G170" s="51">
        <v>0.2</v>
      </c>
      <c r="H170" s="52">
        <v>0.1</v>
      </c>
      <c r="I170" s="52">
        <v>12.2</v>
      </c>
      <c r="J170" s="52">
        <v>50.6</v>
      </c>
      <c r="K170" s="53"/>
      <c r="L170" s="41">
        <v>2.6</v>
      </c>
    </row>
    <row r="171" spans="1:12" ht="15">
      <c r="A171" s="23"/>
      <c r="B171" s="15"/>
      <c r="C171" s="11"/>
      <c r="D171" s="7" t="s">
        <v>31</v>
      </c>
      <c r="E171" s="49" t="s">
        <v>98</v>
      </c>
      <c r="F171" s="50">
        <v>40</v>
      </c>
      <c r="G171" s="51">
        <v>3</v>
      </c>
      <c r="H171" s="52">
        <v>0.3</v>
      </c>
      <c r="I171" s="52">
        <v>19.7</v>
      </c>
      <c r="J171" s="52">
        <v>93.8</v>
      </c>
      <c r="K171" s="53"/>
      <c r="L171" s="41">
        <v>2.91</v>
      </c>
    </row>
    <row r="172" spans="1:12" ht="15">
      <c r="A172" s="23"/>
      <c r="B172" s="15"/>
      <c r="C172" s="11"/>
      <c r="D172" s="7" t="s">
        <v>32</v>
      </c>
      <c r="E172" s="49" t="s">
        <v>51</v>
      </c>
      <c r="F172" s="50">
        <v>30</v>
      </c>
      <c r="G172" s="51">
        <v>2</v>
      </c>
      <c r="H172" s="52">
        <v>0.4</v>
      </c>
      <c r="I172" s="52">
        <v>10</v>
      </c>
      <c r="J172" s="52">
        <v>51.2</v>
      </c>
      <c r="K172" s="53"/>
      <c r="L172" s="41">
        <v>2.11</v>
      </c>
    </row>
    <row r="173" spans="1:12" ht="15">
      <c r="A173" s="23"/>
      <c r="B173" s="15"/>
      <c r="C173" s="11"/>
      <c r="D173" s="6"/>
      <c r="E173" s="49"/>
      <c r="F173" s="50"/>
      <c r="G173" s="51"/>
      <c r="H173" s="52"/>
      <c r="I173" s="52"/>
      <c r="J173" s="52"/>
      <c r="K173" s="53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32.799999999999997</v>
      </c>
      <c r="H175" s="19">
        <f t="shared" si="80"/>
        <v>26.200000000000003</v>
      </c>
      <c r="I175" s="19">
        <f t="shared" si="80"/>
        <v>90.9</v>
      </c>
      <c r="J175" s="19">
        <f t="shared" si="80"/>
        <v>730.4</v>
      </c>
      <c r="K175" s="25"/>
      <c r="L175" s="19">
        <f t="shared" ref="L175" si="81">SUM(L166:L174)</f>
        <v>82.32</v>
      </c>
    </row>
    <row r="176" spans="1:12" ht="15.75" thickBot="1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1455</v>
      </c>
      <c r="G176" s="32">
        <f t="shared" ref="G176" si="82">G165+G175</f>
        <v>52.699999999999996</v>
      </c>
      <c r="H176" s="32">
        <f t="shared" ref="H176" si="83">H165+H175</f>
        <v>40.400000000000006</v>
      </c>
      <c r="I176" s="32">
        <f t="shared" ref="I176" si="84">I165+I175</f>
        <v>151.69999999999999</v>
      </c>
      <c r="J176" s="32">
        <f t="shared" ref="J176:L176" si="85">J165+J175</f>
        <v>1209.2</v>
      </c>
      <c r="K176" s="32"/>
      <c r="L176" s="32">
        <f t="shared" si="85"/>
        <v>139.82999999999998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105</v>
      </c>
      <c r="F177" s="50">
        <f>150+60+20</f>
        <v>230</v>
      </c>
      <c r="G177" s="51">
        <f>4.5+8.7+0.7</f>
        <v>13.899999999999999</v>
      </c>
      <c r="H177" s="52">
        <f>5.5+8.8+1.5</f>
        <v>15.8</v>
      </c>
      <c r="I177" s="52">
        <f>26.5+4.9+1.9</f>
        <v>33.299999999999997</v>
      </c>
      <c r="J177" s="52">
        <f>173.7+133.1+23.8</f>
        <v>330.59999999999997</v>
      </c>
      <c r="K177" s="53"/>
      <c r="L177" s="39">
        <f>26.6+30+4.9</f>
        <v>61.5</v>
      </c>
    </row>
    <row r="178" spans="1:12" ht="15">
      <c r="A178" s="23"/>
      <c r="B178" s="15"/>
      <c r="C178" s="11"/>
      <c r="D178" s="6"/>
      <c r="E178" s="49"/>
      <c r="F178" s="50"/>
      <c r="G178" s="51"/>
      <c r="H178" s="52"/>
      <c r="I178" s="52"/>
      <c r="J178" s="52"/>
      <c r="K178" s="53"/>
      <c r="L178" s="41"/>
    </row>
    <row r="179" spans="1:12" ht="15">
      <c r="A179" s="23"/>
      <c r="B179" s="15"/>
      <c r="C179" s="11"/>
      <c r="D179" s="7" t="s">
        <v>22</v>
      </c>
      <c r="E179" s="49" t="s">
        <v>83</v>
      </c>
      <c r="F179" s="50">
        <v>200</v>
      </c>
      <c r="G179" s="51">
        <v>0.2</v>
      </c>
      <c r="H179" s="52">
        <v>0.1</v>
      </c>
      <c r="I179" s="52">
        <v>6.6</v>
      </c>
      <c r="J179" s="52">
        <v>27.9</v>
      </c>
      <c r="K179" s="53"/>
      <c r="L179" s="41">
        <v>5.5</v>
      </c>
    </row>
    <row r="180" spans="1:12" ht="15">
      <c r="A180" s="23"/>
      <c r="B180" s="15"/>
      <c r="C180" s="11"/>
      <c r="D180" s="7" t="s">
        <v>23</v>
      </c>
      <c r="E180" s="49" t="s">
        <v>55</v>
      </c>
      <c r="F180" s="50">
        <f>45+25</f>
        <v>70</v>
      </c>
      <c r="G180" s="51">
        <f>3.4+1.7</f>
        <v>5.0999999999999996</v>
      </c>
      <c r="H180" s="52">
        <f>0.4+0.3</f>
        <v>0.7</v>
      </c>
      <c r="I180" s="52">
        <f>22.1+8.4</f>
        <v>30.5</v>
      </c>
      <c r="J180" s="52">
        <f>105.5+42.7</f>
        <v>148.19999999999999</v>
      </c>
      <c r="K180" s="53"/>
      <c r="L180" s="41">
        <f>3.29+1.75</f>
        <v>5.04</v>
      </c>
    </row>
    <row r="181" spans="1:12" ht="15.75" thickBot="1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54" t="s">
        <v>89</v>
      </c>
      <c r="F182" s="55">
        <v>60</v>
      </c>
      <c r="G182" s="56">
        <v>0.5</v>
      </c>
      <c r="H182" s="57">
        <v>0.1</v>
      </c>
      <c r="I182" s="57">
        <v>1.5</v>
      </c>
      <c r="J182" s="57">
        <v>8.5</v>
      </c>
      <c r="K182" s="58"/>
      <c r="L182" s="41">
        <v>15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19.699999999999996</v>
      </c>
      <c r="H184" s="19">
        <f t="shared" si="86"/>
        <v>16.700000000000003</v>
      </c>
      <c r="I184" s="19">
        <f t="shared" si="86"/>
        <v>71.900000000000006</v>
      </c>
      <c r="J184" s="19">
        <f t="shared" si="86"/>
        <v>515.19999999999993</v>
      </c>
      <c r="K184" s="25"/>
      <c r="L184" s="19">
        <f t="shared" ref="L184" si="87">SUM(L177:L183)</f>
        <v>87.04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46</v>
      </c>
      <c r="F185" s="60">
        <v>60</v>
      </c>
      <c r="G185" s="61">
        <v>0.7</v>
      </c>
      <c r="H185" s="62">
        <v>0.1</v>
      </c>
      <c r="I185" s="62">
        <v>2.2999999999999998</v>
      </c>
      <c r="J185" s="62">
        <v>12.8</v>
      </c>
      <c r="K185" s="63"/>
      <c r="L185" s="41">
        <v>10.8</v>
      </c>
    </row>
    <row r="186" spans="1:12" ht="15">
      <c r="A186" s="23"/>
      <c r="B186" s="15"/>
      <c r="C186" s="11"/>
      <c r="D186" s="7" t="s">
        <v>27</v>
      </c>
      <c r="E186" s="49" t="s">
        <v>47</v>
      </c>
      <c r="F186" s="50">
        <v>200</v>
      </c>
      <c r="G186" s="51">
        <v>4.8</v>
      </c>
      <c r="H186" s="52">
        <v>5.8</v>
      </c>
      <c r="I186" s="52">
        <v>13.6</v>
      </c>
      <c r="J186" s="52">
        <v>125.5</v>
      </c>
      <c r="K186" s="53"/>
      <c r="L186" s="41">
        <v>14.8</v>
      </c>
    </row>
    <row r="187" spans="1:12" ht="15">
      <c r="A187" s="23"/>
      <c r="B187" s="15"/>
      <c r="C187" s="11"/>
      <c r="D187" s="7" t="s">
        <v>28</v>
      </c>
      <c r="E187" s="49" t="s">
        <v>106</v>
      </c>
      <c r="F187" s="50">
        <v>100</v>
      </c>
      <c r="G187" s="51">
        <v>13.9</v>
      </c>
      <c r="H187" s="52">
        <v>7.4</v>
      </c>
      <c r="I187" s="52">
        <v>6.3</v>
      </c>
      <c r="J187" s="52">
        <v>147.30000000000001</v>
      </c>
      <c r="K187" s="53"/>
      <c r="L187" s="41">
        <v>27.03</v>
      </c>
    </row>
    <row r="188" spans="1:12" ht="15">
      <c r="A188" s="23"/>
      <c r="B188" s="15"/>
      <c r="C188" s="11"/>
      <c r="D188" s="7" t="s">
        <v>29</v>
      </c>
      <c r="E188" s="49" t="s">
        <v>74</v>
      </c>
      <c r="F188" s="50">
        <v>150</v>
      </c>
      <c r="G188" s="51">
        <v>5.3</v>
      </c>
      <c r="H188" s="52">
        <v>4.9000000000000004</v>
      </c>
      <c r="I188" s="52">
        <v>32.799999999999997</v>
      </c>
      <c r="J188" s="52">
        <v>196.8</v>
      </c>
      <c r="K188" s="53"/>
      <c r="L188" s="41">
        <v>13.5</v>
      </c>
    </row>
    <row r="189" spans="1:12" ht="15">
      <c r="A189" s="23"/>
      <c r="B189" s="15"/>
      <c r="C189" s="11"/>
      <c r="D189" s="7" t="s">
        <v>30</v>
      </c>
      <c r="E189" s="49" t="s">
        <v>69</v>
      </c>
      <c r="F189" s="50">
        <v>200</v>
      </c>
      <c r="G189" s="51">
        <v>0.3</v>
      </c>
      <c r="H189" s="52">
        <v>0.1</v>
      </c>
      <c r="I189" s="52">
        <v>10.199999999999999</v>
      </c>
      <c r="J189" s="52">
        <v>42.8</v>
      </c>
      <c r="K189" s="53"/>
      <c r="L189" s="41">
        <v>5.5</v>
      </c>
    </row>
    <row r="190" spans="1:12" ht="15">
      <c r="A190" s="23"/>
      <c r="B190" s="15"/>
      <c r="C190" s="11"/>
      <c r="D190" s="7" t="s">
        <v>31</v>
      </c>
      <c r="E190" s="49" t="s">
        <v>50</v>
      </c>
      <c r="F190" s="50">
        <v>60</v>
      </c>
      <c r="G190" s="51">
        <v>4.5999999999999996</v>
      </c>
      <c r="H190" s="64">
        <v>0.5</v>
      </c>
      <c r="I190" s="64">
        <v>29.5</v>
      </c>
      <c r="J190" s="64">
        <v>140.6</v>
      </c>
      <c r="K190" s="65"/>
      <c r="L190" s="41">
        <v>4.67</v>
      </c>
    </row>
    <row r="191" spans="1:12" ht="15">
      <c r="A191" s="23"/>
      <c r="B191" s="15"/>
      <c r="C191" s="11"/>
      <c r="D191" s="7" t="s">
        <v>32</v>
      </c>
      <c r="E191" s="49" t="s">
        <v>51</v>
      </c>
      <c r="F191" s="50">
        <v>45</v>
      </c>
      <c r="G191" s="51">
        <v>3</v>
      </c>
      <c r="H191" s="52">
        <v>0.5</v>
      </c>
      <c r="I191" s="52">
        <v>15</v>
      </c>
      <c r="J191" s="52">
        <v>76.900000000000006</v>
      </c>
      <c r="K191" s="53"/>
      <c r="L191" s="41">
        <v>3.16</v>
      </c>
    </row>
    <row r="192" spans="1:12" ht="15">
      <c r="A192" s="23"/>
      <c r="B192" s="15"/>
      <c r="C192" s="11"/>
      <c r="D192" s="6"/>
      <c r="E192" s="49"/>
      <c r="F192" s="50"/>
      <c r="G192" s="51"/>
      <c r="H192" s="52"/>
      <c r="I192" s="52"/>
      <c r="J192" s="52"/>
      <c r="K192" s="53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32.6</v>
      </c>
      <c r="H194" s="19">
        <f t="shared" si="88"/>
        <v>19.300000000000004</v>
      </c>
      <c r="I194" s="19">
        <f t="shared" si="88"/>
        <v>109.7</v>
      </c>
      <c r="J194" s="19">
        <f t="shared" si="88"/>
        <v>742.7</v>
      </c>
      <c r="K194" s="25"/>
      <c r="L194" s="19">
        <f t="shared" ref="L194" si="89">SUM(L185:L193)</f>
        <v>79.459999999999994</v>
      </c>
    </row>
    <row r="195" spans="1:12" ht="15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1375</v>
      </c>
      <c r="G195" s="32">
        <f t="shared" ref="G195" si="90">G184+G194</f>
        <v>52.3</v>
      </c>
      <c r="H195" s="32">
        <f t="shared" ref="H195" si="91">H184+H194</f>
        <v>36.000000000000007</v>
      </c>
      <c r="I195" s="32">
        <f t="shared" ref="I195" si="92">I184+I194</f>
        <v>181.60000000000002</v>
      </c>
      <c r="J195" s="32">
        <f t="shared" ref="J195:L195" si="93">J184+J194</f>
        <v>1257.9000000000001</v>
      </c>
      <c r="K195" s="32"/>
      <c r="L195" s="32">
        <f t="shared" si="93"/>
        <v>166.5</v>
      </c>
    </row>
    <row r="196" spans="1:1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1402.5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55.820000000000007</v>
      </c>
      <c r="H196" s="34">
        <f t="shared" si="94"/>
        <v>38.31</v>
      </c>
      <c r="I196" s="34">
        <f t="shared" si="94"/>
        <v>182.22000000000003</v>
      </c>
      <c r="J196" s="34">
        <f t="shared" si="94"/>
        <v>1298.7600000000002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150.88200000000001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GlBuh</cp:lastModifiedBy>
  <dcterms:created xsi:type="dcterms:W3CDTF">2022-05-16T14:23:56Z</dcterms:created>
  <dcterms:modified xsi:type="dcterms:W3CDTF">2023-10-13T06:20:19Z</dcterms:modified>
</cp:coreProperties>
</file>